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Титул" sheetId="1" state="visible" r:id="rId1"/>
    <sheet xmlns:r="http://schemas.openxmlformats.org/officeDocument/2006/relationships" name="Смета проекта" sheetId="2" state="visible" r:id="rId2"/>
    <sheet xmlns:r="http://schemas.openxmlformats.org/officeDocument/2006/relationships" name="Финансирование" sheetId="3" state="visible" r:id="rId3"/>
    <sheet xmlns:r="http://schemas.openxmlformats.org/officeDocument/2006/relationships" name="Амортизация" sheetId="4" state="visible" r:id="rId4"/>
    <sheet xmlns:r="http://schemas.openxmlformats.org/officeDocument/2006/relationships" name="План продаж" sheetId="5" state="visible" r:id="rId5"/>
    <sheet xmlns:r="http://schemas.openxmlformats.org/officeDocument/2006/relationships" name="Сырьё" sheetId="6" state="visible" r:id="rId6"/>
    <sheet xmlns:r="http://schemas.openxmlformats.org/officeDocument/2006/relationships" name="Труд и коммунальные" sheetId="7" state="visible" r:id="rId7"/>
    <sheet xmlns:r="http://schemas.openxmlformats.org/officeDocument/2006/relationships" name="Структура затрат" sheetId="8" state="visible" r:id="rId8"/>
    <sheet xmlns:r="http://schemas.openxmlformats.org/officeDocument/2006/relationships" name="Себестоимость по месяцам" sheetId="9" state="visible" r:id="rId9"/>
    <sheet xmlns:r="http://schemas.openxmlformats.org/officeDocument/2006/relationships" name="Кредит" sheetId="10" state="visible" r:id="rId10"/>
    <sheet xmlns:r="http://schemas.openxmlformats.org/officeDocument/2006/relationships" name="Прибыли и убытки" sheetId="11" state="visible" r:id="rId11"/>
    <sheet xmlns:r="http://schemas.openxmlformats.org/officeDocument/2006/relationships" name="Рабочий капитал" sheetId="12" state="visible" r:id="rId12"/>
    <sheet xmlns:r="http://schemas.openxmlformats.org/officeDocument/2006/relationships" name="Поток наличности" sheetId="13" state="visible" r:id="rId13"/>
    <sheet xmlns:r="http://schemas.openxmlformats.org/officeDocument/2006/relationships" name="NPV и IRR" sheetId="14" state="visible" r:id="rId14"/>
    <sheet xmlns:r="http://schemas.openxmlformats.org/officeDocument/2006/relationships" name="Точка безубыточности" sheetId="15" state="visible" r:id="rId15"/>
    <sheet xmlns:r="http://schemas.openxmlformats.org/officeDocument/2006/relationships" name="Баланс" sheetId="16" state="visible" r:id="rId16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4">
    <font>
      <name val="Calibri"/>
      <family val="2"/>
      <color theme="1"/>
      <sz val="11"/>
      <scheme val="minor"/>
    </font>
    <font>
      <b val="1"/>
      <sz val="12"/>
    </font>
    <font>
      <b val="1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CE4D6"/>
      </patternFill>
    </fill>
    <fill>
      <patternFill patternType="solid">
        <fgColor rgb="00D9E2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wrapText="1"/>
    </xf>
    <xf numFmtId="0" fontId="3" fillId="2" borderId="0" pivotButton="0" quotePrefix="0" xfId="0"/>
    <xf numFmtId="3" fontId="0" fillId="0" borderId="0" pivotButton="0" quotePrefix="0" xfId="0"/>
    <xf numFmtId="3" fontId="2" fillId="0" borderId="0" pivotButton="0" quotePrefix="0" xfId="0"/>
    <xf numFmtId="0" fontId="2" fillId="3" borderId="0" pivotButton="0" quotePrefix="0" xfId="0"/>
    <xf numFmtId="3" fontId="2" fillId="3" borderId="0" pivotButton="0" quotePrefix="0" xfId="0"/>
    <xf numFmtId="164" fontId="0" fillId="0" borderId="0" pivotButton="0" quotePrefix="0" xfId="0"/>
    <xf numFmtId="0" fontId="2" fillId="4" borderId="0" applyAlignment="1" pivotButton="0" quotePrefix="0" xfId="0">
      <alignment horizontal="center"/>
    </xf>
    <xf numFmtId="9" fontId="0" fillId="0" borderId="0" pivotButton="0" quotePrefix="0" xfId="0"/>
    <xf numFmtId="0" fontId="0" fillId="3" borderId="0" pivotButton="0" quotePrefix="0" xfId="0"/>
    <xf numFmtId="0" fontId="3" fillId="2" borderId="0" applyAlignment="1" pivotButton="0" quotePrefix="0" xfId="0">
      <alignment horizontal="center"/>
    </xf>
    <xf numFmtId="10" fontId="0" fillId="0" borderId="0" pivotButton="0" quotePrefix="0" xfId="0"/>
    <xf numFmtId="164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styles" Target="styles.xml" Id="rId17"/><Relationship Type="http://schemas.openxmlformats.org/officeDocument/2006/relationships/theme" Target="theme/theme1.xml" Id="rId1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4" customWidth="1" min="2" max="2"/>
    <col width="46" customWidth="1" min="3" max="3"/>
  </cols>
  <sheetData>
    <row r="1">
      <c r="A1" s="1" t="inlineStr">
        <is>
          <t>ТЕХНИКО-ЭКОНОМИЧЕСКОЕ ОБОСНОВАНИЕ ПРОЕКТА (ПРИМЕР)</t>
        </is>
      </c>
    </row>
    <row r="2">
      <c r="A2" t="inlineStr">
        <is>
          <t>Отрасль: Информационные технологии</t>
        </is>
      </c>
    </row>
    <row r="3"/>
    <row r="4">
      <c r="A4" s="2" t="inlineStr">
        <is>
          <t>Наименование проекта</t>
        </is>
      </c>
      <c r="C4" t="inlineStr">
        <is>
          <t>Запуск студии разработки мобильных и веб-приложений</t>
        </is>
      </c>
    </row>
    <row r="5">
      <c r="A5" s="2" t="inlineStr">
        <is>
          <t>Инициатор / заёмщик</t>
        </is>
      </c>
      <c r="C5" t="inlineStr">
        <is>
          <t>ООО «NextByte Software Studio»</t>
        </is>
      </c>
    </row>
    <row r="6">
      <c r="A6" s="2" t="inlineStr">
        <is>
          <t>Организационно-правовая форма</t>
        </is>
      </c>
      <c r="C6" t="inlineStr">
        <is>
          <t>ООО, резидент IT Park</t>
        </is>
      </c>
    </row>
    <row r="7">
      <c r="A7" s="2" t="inlineStr">
        <is>
          <t>Регион реализации</t>
        </is>
      </c>
      <c r="C7" t="inlineStr">
        <is>
          <t>г. Ташкент</t>
        </is>
      </c>
    </row>
    <row r="8">
      <c r="A8" s="2" t="inlineStr">
        <is>
          <t>Адрес</t>
        </is>
      </c>
      <c r="C8" t="inlineStr">
        <is>
          <t>[Впишите] — юридический адрес заёмщика</t>
        </is>
      </c>
    </row>
    <row r="9">
      <c r="A9" s="2" t="inlineStr">
        <is>
          <t>ИНН / № свидетельства о регистрации</t>
        </is>
      </c>
      <c r="C9" t="inlineStr">
        <is>
          <t>[Впишите] — реквизиты вашей организации</t>
        </is>
      </c>
    </row>
    <row r="10">
      <c r="A10" s="2" t="inlineStr">
        <is>
          <t>Учредители</t>
        </is>
      </c>
      <c r="C10" t="inlineStr">
        <is>
          <t>[Впишите] — Ф.И.О. / наименование учредителей и доли</t>
        </is>
      </c>
    </row>
    <row r="11">
      <c r="A11" s="2" t="inlineStr">
        <is>
          <t>Суть проекта</t>
        </is>
      </c>
      <c r="C11" t="inlineStr">
        <is>
          <t>Аутсорсинговая студия мобильной и веб-разработки, резидент IT Park, с фокусом на проекты для европейских и региональных заказчиков.</t>
        </is>
      </c>
    </row>
    <row r="12">
      <c r="A12" s="2" t="inlineStr">
        <is>
          <t>Полная стоимость проекта, сум</t>
        </is>
      </c>
      <c r="C12">
        <f>'Смета проекта'!B12</f>
        <v/>
      </c>
    </row>
    <row r="13">
      <c r="A13" s="2" t="inlineStr">
        <is>
          <t>Требуемая сумма кредита, сум</t>
        </is>
      </c>
      <c r="C13">
        <f>Финансирование!B4</f>
        <v/>
      </c>
    </row>
    <row r="14">
      <c r="A14" s="2" t="inlineStr">
        <is>
          <t>Срок кредита, мес.</t>
        </is>
      </c>
      <c r="C14">
        <f>Финансирование!B5</f>
        <v/>
      </c>
    </row>
    <row r="15">
      <c r="A15" s="2" t="inlineStr">
        <is>
          <t>Процентная ставка, % годовых</t>
        </is>
      </c>
      <c r="C15">
        <f>Финансирование!B6</f>
        <v/>
      </c>
    </row>
    <row r="16">
      <c r="A16" s="2" t="inlineStr">
        <is>
          <t>Льготный период, мес.</t>
        </is>
      </c>
      <c r="C16">
        <f>Финансирование!B7</f>
        <v/>
      </c>
    </row>
    <row r="17">
      <c r="A17" s="2" t="inlineStr">
        <is>
          <t>Дата составления</t>
        </is>
      </c>
      <c r="C17" t="inlineStr">
        <is>
          <t>[Впишите]</t>
        </is>
      </c>
    </row>
    <row r="18"/>
    <row r="19"/>
    <row r="20">
      <c r="A20" s="3" t="inlineStr">
        <is>
          <t>Настоящий документ — образец (шаблон) MoliyaHub, построенный по структуре типового банковского ТЭО. Все суммы и показатели ниже — иллюстративный пример для компании из легенды выше, основанный на рыночных ориентирах 2025-2026 года и экспертных оценках порядка величины, а НЕ факт о реальной компании и не финансовая отчётность. Реквизиты заёмщика (ИНН, адрес, учредители, паспортные данные) должны быть заполнены вашими настоящими данными — образец сознательно не содержит вымышленных номеров документов, чтобы их нельзя было принять за реальные.</t>
        </is>
      </c>
    </row>
    <row r="21"/>
    <row r="22"/>
    <row r="23"/>
    <row r="24"/>
  </sheetData>
  <mergeCells count="1">
    <mergeCell ref="A20:H2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2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20" customWidth="1" min="3" max="3"/>
    <col width="60" customWidth="1" min="4" max="4"/>
  </cols>
  <sheetData>
    <row r="1">
      <c r="A1" s="1" t="inlineStr">
        <is>
          <t>СМЕТА ПРОЕКТА (СТАРТОВЫЕ ИНВЕСТИЦИИ), СУМ</t>
        </is>
      </c>
    </row>
    <row r="3">
      <c r="A3" s="4" t="inlineStr">
        <is>
          <t>Статья затрат</t>
        </is>
      </c>
      <c r="B3" s="4" t="inlineStr">
        <is>
          <t>Сумма, сум</t>
        </is>
      </c>
      <c r="C3" s="4" t="inlineStr">
        <is>
          <t>Тип актива</t>
        </is>
      </c>
      <c r="D3" s="4" t="inlineStr">
        <is>
          <t>Комментарий (пример / оценка)</t>
        </is>
      </c>
    </row>
    <row r="4">
      <c r="A4" t="inlineStr">
        <is>
          <t>Рабочие станции и техника</t>
        </is>
      </c>
      <c r="B4" s="5" t="n">
        <v>140000000</v>
      </c>
      <c r="C4" t="inlineStr">
        <is>
          <t>Основные средства</t>
        </is>
      </c>
      <c r="D4" t="inlineStr">
        <is>
          <t>3 MacBook Pro + 3 ПК/ноутбука для команды разработки</t>
        </is>
      </c>
    </row>
    <row r="5">
      <c r="A5" t="inlineStr">
        <is>
          <t>Регистрация резидента IT Park</t>
        </is>
      </c>
      <c r="B5" s="5" t="n">
        <v>12000000</v>
      </c>
      <c r="C5" t="inlineStr">
        <is>
          <t>Оборотные средства</t>
        </is>
      </c>
      <c r="D5" t="inlineStr">
        <is>
          <t>юр. сопровождение регистрации ООО и получения статуса резидента</t>
        </is>
      </c>
    </row>
    <row r="6">
      <c r="A6" t="inlineStr">
        <is>
          <t>Лицензии на ПО и инструменты разработки</t>
        </is>
      </c>
      <c r="B6" s="5" t="n">
        <v>20000000</v>
      </c>
      <c r="C6" t="inlineStr">
        <is>
          <t>Оборотные средства</t>
        </is>
      </c>
      <c r="D6" t="inlineStr">
        <is>
          <t>Apple Developer, Google Play Console, JetBrains, Figma, тестовые устройства</t>
        </is>
      </c>
    </row>
    <row r="7">
      <c r="A7" t="inlineStr">
        <is>
          <t>Сайт / портфолио</t>
        </is>
      </c>
      <c r="B7" s="5" t="n">
        <v>12000000</v>
      </c>
      <c r="C7" t="inlineStr">
        <is>
          <t>Оборотные средства</t>
        </is>
      </c>
      <c r="D7" t="inlineStr">
        <is>
          <t>разработка сайта-портфолио для привлечения заказчиков</t>
        </is>
      </c>
    </row>
    <row r="8">
      <c r="A8" t="inlineStr">
        <is>
          <t>Первый маркетинговый бюджет</t>
        </is>
      </c>
      <c r="B8" s="5" t="n">
        <v>20000000</v>
      </c>
      <c r="C8" t="inlineStr">
        <is>
          <t>Оборотные средства</t>
        </is>
      </c>
      <c r="D8" t="inlineStr">
        <is>
          <t>лидогенерация (LinkedIn Ads, Upwork/Clutch, каталоги)</t>
        </is>
      </c>
    </row>
    <row r="9">
      <c r="A9" t="inlineStr">
        <is>
          <t>Финансирование дебиторской задолженности и запасов на период выхода на плановую мощность</t>
        </is>
      </c>
      <c r="B9" s="5" t="n">
        <v>245171458.3333376</v>
      </c>
      <c r="C9" t="inlineStr">
        <is>
          <t>Оборотные средства</t>
        </is>
      </c>
      <c r="D9" t="inlineStr">
        <is>
          <t>расчётная величина — обеспечивает положительный остаток денежных средств в течение Года 1 при выходе на плановую загрузку (см. лист «Поток наличности»)</t>
        </is>
      </c>
    </row>
    <row r="10">
      <c r="A10" s="2" t="inlineStr">
        <is>
          <t>Итого основные средства (долгосрочные активы)</t>
        </is>
      </c>
      <c r="B10" s="6">
        <f>SUMIF(C4:C9,"Основные средства",B4:B9)</f>
        <v/>
      </c>
    </row>
    <row r="11">
      <c r="A11" s="2" t="inlineStr">
        <is>
          <t>Итого оборотные средства (краткосрочные активы)</t>
        </is>
      </c>
      <c r="B11" s="6">
        <f>SUMIF(C4:C9,"Оборотные средства",B4:B9)</f>
        <v/>
      </c>
    </row>
    <row r="12">
      <c r="A12" s="7" t="inlineStr">
        <is>
          <t>ИТОГО СМЕТА ПРОЕКТА</t>
        </is>
      </c>
      <c r="B12" s="8">
        <f>B10+B11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9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0" customWidth="1" min="3" max="3"/>
  </cols>
  <sheetData>
    <row r="1">
      <c r="A1" s="1" t="inlineStr">
        <is>
          <t>СТРУКТУРА ФИНАНСИРОВАНИЯ ПРОЕКТА, СУМ</t>
        </is>
      </c>
    </row>
    <row r="3">
      <c r="A3" s="2" t="inlineStr">
        <is>
          <t>Условия кредита</t>
        </is>
      </c>
    </row>
    <row r="4">
      <c r="A4" t="inlineStr">
        <is>
          <t>Сумма кредита, сум</t>
        </is>
      </c>
      <c r="B4" s="5" t="n">
        <v>140000000</v>
      </c>
    </row>
    <row r="5">
      <c r="A5" t="inlineStr">
        <is>
          <t>Срок кредита, мес.</t>
        </is>
      </c>
      <c r="B5" t="n">
        <v>24</v>
      </c>
    </row>
    <row r="6">
      <c r="A6" t="inlineStr">
        <is>
          <t>Процентная ставка, % годовых</t>
        </is>
      </c>
      <c r="B6" t="n">
        <v>22</v>
      </c>
    </row>
    <row r="7">
      <c r="A7" t="inlineStr">
        <is>
          <t>Льготный период (только проценты), мес.</t>
        </is>
      </c>
      <c r="B7" t="n">
        <v>3</v>
      </c>
    </row>
    <row r="9">
      <c r="A9" s="2" t="inlineStr">
        <is>
          <t>Разовые сборы, связанные с кредитом</t>
        </is>
      </c>
    </row>
    <row r="10">
      <c r="A10" t="inlineStr">
        <is>
          <t>Комиссия банка за выдачу (1,5% от кредита)</t>
        </is>
      </c>
      <c r="B10" s="5">
        <f>B4*0.015</f>
        <v/>
      </c>
    </row>
    <row r="11">
      <c r="A11" t="inlineStr">
        <is>
          <t>Нотариальное оформление залога</t>
        </is>
      </c>
      <c r="B11" s="5" t="n">
        <v>2000000</v>
      </c>
    </row>
    <row r="12">
      <c r="A12" t="inlineStr">
        <is>
          <t>Страхование предмета залога (1% от кредита)</t>
        </is>
      </c>
      <c r="B12" s="5">
        <f>B4*0.01</f>
        <v/>
      </c>
    </row>
    <row r="13">
      <c r="A13" s="2" t="inlineStr">
        <is>
          <t>Итого разовые сборы</t>
        </is>
      </c>
      <c r="B13" s="6">
        <f>SUM(B10:B12)</f>
        <v/>
      </c>
    </row>
    <row r="15">
      <c r="A15" s="2" t="inlineStr">
        <is>
          <t>Источники финансирования</t>
        </is>
      </c>
    </row>
    <row r="16">
      <c r="A16" s="4" t="inlineStr">
        <is>
          <t>Источник</t>
        </is>
      </c>
      <c r="B16" s="4" t="inlineStr">
        <is>
          <t>Сумма, сум</t>
        </is>
      </c>
      <c r="C16" s="4" t="inlineStr">
        <is>
          <t>Доля, %</t>
        </is>
      </c>
    </row>
    <row r="17">
      <c r="A17" t="inlineStr">
        <is>
          <t>Банковский кредит</t>
        </is>
      </c>
      <c r="B17" s="5">
        <f>B4</f>
        <v/>
      </c>
      <c r="C17" s="9">
        <f>B17/B19</f>
        <v/>
      </c>
    </row>
    <row r="18">
      <c r="A18" t="inlineStr">
        <is>
          <t>Собственный капитал инициатора</t>
        </is>
      </c>
      <c r="B18" s="5">
        <f>'Смета проекта'!B12+B13-B4</f>
        <v/>
      </c>
      <c r="C18" s="9">
        <f>B18/B19</f>
        <v/>
      </c>
    </row>
    <row r="19">
      <c r="A19" s="7" t="inlineStr">
        <is>
          <t>ИТОГО ПОТРЕБНОСТЬ В ФИНАНСИРОВАНИИ</t>
        </is>
      </c>
      <c r="B19" s="8">
        <f>B17+B18</f>
        <v/>
      </c>
      <c r="C19" s="9">
        <f>B19/B19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O5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8" customWidth="1" min="2" max="2"/>
    <col width="10" customWidth="1" min="3" max="3"/>
  </cols>
  <sheetData>
    <row r="1">
      <c r="A1" s="1" t="inlineStr">
        <is>
          <t>АМОРТИЗАЦИЯ ОСНОВНЫХ СРЕДСТВ, СУМ/МЕС</t>
        </is>
      </c>
    </row>
    <row r="3">
      <c r="A3" s="4" t="inlineStr">
        <is>
          <t>Объект амортизации</t>
        </is>
      </c>
      <c r="B3" s="4" t="inlineStr">
        <is>
          <t>Балансовая стоимость, сум</t>
        </is>
      </c>
      <c r="C3" s="4" t="inlineStr">
        <is>
          <t>Ставка, %/год</t>
        </is>
      </c>
      <c r="D3" s="10" t="inlineStr">
        <is>
          <t>1 Мес.</t>
        </is>
      </c>
      <c r="E3" s="10" t="inlineStr">
        <is>
          <t>2 Мес.</t>
        </is>
      </c>
      <c r="F3" s="10" t="inlineStr">
        <is>
          <t>3 Мес.</t>
        </is>
      </c>
      <c r="G3" s="10" t="inlineStr">
        <is>
          <t>4 Мес.</t>
        </is>
      </c>
      <c r="H3" s="10" t="inlineStr">
        <is>
          <t>5 Мес.</t>
        </is>
      </c>
      <c r="I3" s="10" t="inlineStr">
        <is>
          <t>6 Мес.</t>
        </is>
      </c>
      <c r="J3" s="10" t="inlineStr">
        <is>
          <t>7 Мес.</t>
        </is>
      </c>
      <c r="K3" s="10" t="inlineStr">
        <is>
          <t>8 Мес.</t>
        </is>
      </c>
      <c r="L3" s="10" t="inlineStr">
        <is>
          <t>9 Мес.</t>
        </is>
      </c>
      <c r="M3" s="10" t="inlineStr">
        <is>
          <t>10 Мес.</t>
        </is>
      </c>
      <c r="N3" s="10" t="inlineStr">
        <is>
          <t>11 Мес.</t>
        </is>
      </c>
      <c r="O3" s="10" t="inlineStr">
        <is>
          <t>12 Мес.</t>
        </is>
      </c>
    </row>
    <row r="4">
      <c r="A4" t="inlineStr">
        <is>
          <t>Рабочие станции и техника</t>
        </is>
      </c>
      <c r="B4" s="5" t="n">
        <v>140000000</v>
      </c>
      <c r="C4" s="11" t="n">
        <v>0.25</v>
      </c>
      <c r="D4" s="5">
        <f>$B4*$C4/12</f>
        <v/>
      </c>
      <c r="E4" s="5">
        <f>$B4*$C4/12</f>
        <v/>
      </c>
      <c r="F4" s="5">
        <f>$B4*$C4/12</f>
        <v/>
      </c>
      <c r="G4" s="5">
        <f>$B4*$C4/12</f>
        <v/>
      </c>
      <c r="H4" s="5">
        <f>$B4*$C4/12</f>
        <v/>
      </c>
      <c r="I4" s="5">
        <f>$B4*$C4/12</f>
        <v/>
      </c>
      <c r="J4" s="5">
        <f>$B4*$C4/12</f>
        <v/>
      </c>
      <c r="K4" s="5">
        <f>$B4*$C4/12</f>
        <v/>
      </c>
      <c r="L4" s="5">
        <f>$B4*$C4/12</f>
        <v/>
      </c>
      <c r="M4" s="5">
        <f>$B4*$C4/12</f>
        <v/>
      </c>
      <c r="N4" s="5">
        <f>$B4*$C4/12</f>
        <v/>
      </c>
      <c r="O4" s="5">
        <f>$B4*$C4/12</f>
        <v/>
      </c>
    </row>
    <row r="5">
      <c r="A5" s="2" t="inlineStr">
        <is>
          <t>ВСЕГО АМОРТИЗАЦИЯ</t>
        </is>
      </c>
      <c r="D5" s="6">
        <f>SUM(D4:D4)</f>
        <v/>
      </c>
      <c r="E5" s="6">
        <f>SUM(E4:E4)</f>
        <v/>
      </c>
      <c r="F5" s="6">
        <f>SUM(F4:F4)</f>
        <v/>
      </c>
      <c r="G5" s="6">
        <f>SUM(G4:G4)</f>
        <v/>
      </c>
      <c r="H5" s="6">
        <f>SUM(H4:H4)</f>
        <v/>
      </c>
      <c r="I5" s="6">
        <f>SUM(I4:I4)</f>
        <v/>
      </c>
      <c r="J5" s="6">
        <f>SUM(J4:J4)</f>
        <v/>
      </c>
      <c r="K5" s="6">
        <f>SUM(K4:K4)</f>
        <v/>
      </c>
      <c r="L5" s="6">
        <f>SUM(L4:L4)</f>
        <v/>
      </c>
      <c r="M5" s="6">
        <f>SUM(M4:M4)</f>
        <v/>
      </c>
      <c r="N5" s="6">
        <f>SUM(N4:N4)</f>
        <v/>
      </c>
      <c r="O5" s="6">
        <f>SUM(O4:O4)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10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0" customWidth="1" min="2" max="2"/>
    <col width="18" customWidth="1" min="3" max="3"/>
    <col width="46" customWidth="1" min="4" max="4"/>
  </cols>
  <sheetData>
    <row r="1">
      <c r="A1" s="1" t="inlineStr">
        <is>
          <t>ПЛАН ПРОДАЖ ПРИ ВЫХОДЕ НА ПРОЕКТНУЮ МОЩНОСТЬ (БАЗА МЕС. 1), СУМ</t>
        </is>
      </c>
    </row>
    <row r="3">
      <c r="A3" s="2" t="inlineStr">
        <is>
          <t>Темп роста выручки после выхода на мощность, %/мес.</t>
        </is>
      </c>
      <c r="D3" s="9" t="n">
        <v>0.012</v>
      </c>
      <c r="F3" s="2" t="inlineStr">
        <is>
          <t>Коэффициент использования проектной мощности по месяцам</t>
        </is>
      </c>
    </row>
    <row r="4">
      <c r="F4" s="10" t="inlineStr">
        <is>
          <t>1 Мес.</t>
        </is>
      </c>
      <c r="G4" s="10" t="inlineStr">
        <is>
          <t>2 Мес.</t>
        </is>
      </c>
      <c r="H4" s="10" t="inlineStr">
        <is>
          <t>3 Мес.</t>
        </is>
      </c>
      <c r="I4" s="10" t="inlineStr">
        <is>
          <t>4 Мес.</t>
        </is>
      </c>
      <c r="J4" s="10" t="inlineStr">
        <is>
          <t>5 Мес.</t>
        </is>
      </c>
      <c r="K4" s="10" t="inlineStr">
        <is>
          <t>6 Мес.</t>
        </is>
      </c>
      <c r="L4" s="10" t="inlineStr">
        <is>
          <t>7 Мес.</t>
        </is>
      </c>
      <c r="M4" s="10" t="inlineStr">
        <is>
          <t>8 Мес.</t>
        </is>
      </c>
      <c r="N4" s="10" t="inlineStr">
        <is>
          <t>9 Мес.</t>
        </is>
      </c>
      <c r="O4" s="10" t="inlineStr">
        <is>
          <t>10 Мес.</t>
        </is>
      </c>
      <c r="P4" s="10" t="inlineStr">
        <is>
          <t>11 Мес.</t>
        </is>
      </c>
      <c r="Q4" s="10" t="inlineStr">
        <is>
          <t>12 Мес.</t>
        </is>
      </c>
    </row>
    <row r="5">
      <c r="A5" s="4" t="inlineStr">
        <is>
          <t>Канал сбыта</t>
        </is>
      </c>
      <c r="B5" s="4" t="inlineStr">
        <is>
          <t>Доля, %</t>
        </is>
      </c>
      <c r="C5" s="4" t="inlineStr">
        <is>
          <t>Сумма, сум/мес (база)</t>
        </is>
      </c>
      <c r="D5" s="4" t="inlineStr">
        <is>
          <t>Комментарий</t>
        </is>
      </c>
      <c r="F5" s="11" t="n">
        <v>0.5</v>
      </c>
      <c r="G5" s="11" t="n">
        <v>0.65</v>
      </c>
      <c r="H5" s="11" t="n">
        <v>0.78</v>
      </c>
      <c r="I5" s="11" t="n">
        <v>0.88</v>
      </c>
      <c r="J5" s="11" t="n">
        <v>0.95</v>
      </c>
      <c r="K5" s="11" t="n">
        <v>1</v>
      </c>
      <c r="L5" s="11">
        <f>K5*(1+'План продаж'!$D$3)</f>
        <v/>
      </c>
      <c r="M5" s="11">
        <f>L5*(1+'План продаж'!$D$3)</f>
        <v/>
      </c>
      <c r="N5" s="11">
        <f>M5*(1+'План продаж'!$D$3)</f>
        <v/>
      </c>
      <c r="O5" s="11">
        <f>N5*(1+'План продаж'!$D$3)</f>
        <v/>
      </c>
      <c r="P5" s="11">
        <f>O5*(1+'План продаж'!$D$3)</f>
        <v/>
      </c>
      <c r="Q5" s="11">
        <f>P5*(1+'План продаж'!$D$3)</f>
        <v/>
      </c>
    </row>
    <row r="6">
      <c r="A6" t="inlineStr">
        <is>
          <t>Проекты по договорам</t>
        </is>
      </c>
      <c r="B6" s="11" t="n">
        <v>0.7777777777777778</v>
      </c>
      <c r="C6" s="5" t="n">
        <v>105000000</v>
      </c>
      <c r="D6" t="inlineStr">
        <is>
          <t>2 параллельных проекта, ~5 billable специалистов, блендовая ставка ~$15-20/час</t>
        </is>
      </c>
    </row>
    <row r="7">
      <c r="A7" t="inlineStr">
        <is>
          <t>Подписочная модель (SaaS)</t>
        </is>
      </c>
      <c r="B7" s="11" t="n">
        <v>0.03703703703703703</v>
      </c>
      <c r="C7" s="5" t="n">
        <v>5000000</v>
      </c>
      <c r="D7" t="inlineStr">
        <is>
          <t>небольшой собственный SaaS-продукт на раннем этапе монетизации</t>
        </is>
      </c>
    </row>
    <row r="8">
      <c r="A8" t="inlineStr">
        <is>
          <t>Поддержка и сопровождение</t>
        </is>
      </c>
      <c r="B8" s="11" t="n">
        <v>0.1111111111111111</v>
      </c>
      <c r="C8" s="5" t="n">
        <v>15000000</v>
      </c>
      <c r="D8" t="inlineStr">
        <is>
          <t>ретейнер-контракты на поддержку сданных проектов</t>
        </is>
      </c>
    </row>
    <row r="9">
      <c r="A9" t="inlineStr">
        <is>
          <t>Консалтинг и аудит существующих систем</t>
        </is>
      </c>
      <c r="B9" s="11" t="n">
        <v>0.07407407407407407</v>
      </c>
      <c r="C9" s="5" t="n">
        <v>10000000</v>
      </c>
      <c r="D9" t="inlineStr">
        <is>
          <t>разовые консультационные проекты</t>
        </is>
      </c>
    </row>
    <row r="10">
      <c r="A10" s="2" t="inlineStr">
        <is>
          <t>ИТОГО ВЫРУЧКА (МЕС. 1)</t>
        </is>
      </c>
      <c r="C10" s="6">
        <f>SUM(C6:C9)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4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12" customWidth="1" min="2" max="2"/>
    <col width="20" customWidth="1" min="3" max="3"/>
    <col width="18" customWidth="1" min="4" max="4"/>
    <col width="18" customWidth="1" min="5" max="5"/>
  </cols>
  <sheetData>
    <row r="1">
      <c r="A1" s="1" t="inlineStr">
        <is>
          <t>СТОИМОСТЬ СЫРЬЯ / МАТЕРИАЛОВ ПРИ ПОЛНОЙ МОЩНОСТИ (БАЗА МЕС. 1), СУМ</t>
        </is>
      </c>
    </row>
    <row r="3">
      <c r="A3" s="4" t="inlineStr">
        <is>
          <t>Сырьё / материалы</t>
        </is>
      </c>
      <c r="B3" s="4" t="inlineStr">
        <is>
          <t>Ед. изм.</t>
        </is>
      </c>
      <c r="C3" s="4" t="inlineStr">
        <is>
          <t>Потребность в месяц</t>
        </is>
      </c>
      <c r="D3" s="4" t="inlineStr">
        <is>
          <t>Цена за ед., сум</t>
        </is>
      </c>
      <c r="E3" s="4" t="inlineStr">
        <is>
          <t>Стоимость, сум/мес</t>
        </is>
      </c>
    </row>
    <row r="4">
      <c r="A4" s="2" t="inlineStr">
        <is>
          <t>ИТОГО СЫРЬЁ / МАТЕРИАЛЫ</t>
        </is>
      </c>
      <c r="E4" s="6" t="n">
        <v>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19"/>
  <sheetViews>
    <sheetView showGridLines="0" workbookViewId="0">
      <selection activeCell="A1" sqref="A1"/>
    </sheetView>
  </sheetViews>
  <sheetFormatPr baseColWidth="8" defaultRowHeight="15"/>
  <cols>
    <col width="42" customWidth="1" min="1" max="1"/>
    <col width="12" customWidth="1" min="2" max="2"/>
    <col width="16" customWidth="1" min="3" max="3"/>
    <col width="18" customWidth="1" min="4" max="4"/>
    <col width="18" customWidth="1" min="5" max="5"/>
  </cols>
  <sheetData>
    <row r="1">
      <c r="A1" s="1" t="inlineStr">
        <is>
          <t>КОММУНАЛЬНЫЕ УСЛУГИ ПРИ ПОЛНОЙ МОЩНОСТИ, СУМ/МЕС</t>
        </is>
      </c>
    </row>
    <row r="3">
      <c r="A3" s="4" t="inlineStr">
        <is>
          <t>Услуга</t>
        </is>
      </c>
      <c r="B3" s="4" t="inlineStr">
        <is>
          <t>Ед. изм.</t>
        </is>
      </c>
      <c r="C3" s="4" t="inlineStr">
        <is>
          <t>Потребление/мес</t>
        </is>
      </c>
      <c r="D3" s="4" t="inlineStr">
        <is>
          <t>Тариф, сум</t>
        </is>
      </c>
      <c r="E3" s="4" t="inlineStr">
        <is>
          <t>Сумма, сум/мес</t>
        </is>
      </c>
    </row>
    <row r="4">
      <c r="A4" t="inlineStr">
        <is>
          <t>Облачная инфраструктура / хостинг</t>
        </is>
      </c>
      <c r="B4" t="inlineStr">
        <is>
          <t>мес.</t>
        </is>
      </c>
      <c r="C4" s="5" t="n">
        <v>1</v>
      </c>
      <c r="D4" s="5" t="n">
        <v>4000000</v>
      </c>
      <c r="E4" s="5">
        <f>C4*D4</f>
        <v/>
      </c>
    </row>
    <row r="5">
      <c r="A5" t="inlineStr">
        <is>
          <t>Подписки на инструменты разработки</t>
        </is>
      </c>
      <c r="B5" t="inlineStr">
        <is>
          <t>мес.</t>
        </is>
      </c>
      <c r="C5" s="5" t="n">
        <v>1</v>
      </c>
      <c r="D5" s="5" t="n">
        <v>4500000</v>
      </c>
      <c r="E5" s="5">
        <f>C5*D5</f>
        <v/>
      </c>
    </row>
    <row r="6">
      <c r="A6" s="2" t="inlineStr">
        <is>
          <t>ВСЕГО КОММУНАЛЬНЫЕ УСЛУГИ</t>
        </is>
      </c>
      <c r="E6" s="6">
        <f>SUM(E4:E5)</f>
        <v/>
      </c>
    </row>
    <row r="8">
      <c r="A8" s="1" t="inlineStr">
        <is>
          <t>ФОНД ОПЛАТЫ ТРУДА ПРИ ПОЛНОЙ МОЩНОСТИ, СУМ/МЕС</t>
        </is>
      </c>
    </row>
    <row r="9">
      <c r="A9" s="4" t="inlineStr">
        <is>
          <t>Подразделение</t>
        </is>
      </c>
      <c r="B9" s="4" t="inlineStr">
        <is>
          <t>Кол-во, чел.</t>
        </is>
      </c>
      <c r="C9" s="4" t="inlineStr">
        <is>
          <t>Оклад, сум/мес</t>
        </is>
      </c>
      <c r="D9" s="4" t="inlineStr">
        <is>
          <t>ФОТ, сум/мес</t>
        </is>
      </c>
      <c r="E9" s="4" t="inlineStr">
        <is>
          <t>Категория</t>
        </is>
      </c>
    </row>
    <row r="10">
      <c r="A10" t="inlineStr">
        <is>
          <t>Тимлид</t>
        </is>
      </c>
      <c r="B10" s="5" t="n">
        <v>1</v>
      </c>
      <c r="C10" s="5" t="n">
        <v>18000000</v>
      </c>
      <c r="D10" s="5">
        <f>B10*C10</f>
        <v/>
      </c>
      <c r="E10" t="inlineStr">
        <is>
          <t>Производственный</t>
        </is>
      </c>
    </row>
    <row r="11">
      <c r="A11" t="inlineStr">
        <is>
          <t>Разработчики</t>
        </is>
      </c>
      <c r="B11" s="5" t="n">
        <v>4</v>
      </c>
      <c r="C11" s="5" t="n">
        <v>13000000</v>
      </c>
      <c r="D11" s="5">
        <f>B11*C11</f>
        <v/>
      </c>
      <c r="E11" t="inlineStr">
        <is>
          <t>Производственный</t>
        </is>
      </c>
    </row>
    <row r="12">
      <c r="A12" t="inlineStr">
        <is>
          <t>QA-инженер</t>
        </is>
      </c>
      <c r="B12" s="5" t="n">
        <v>1</v>
      </c>
      <c r="C12" s="5" t="n">
        <v>9000000</v>
      </c>
      <c r="D12" s="5">
        <f>B12*C12</f>
        <v/>
      </c>
      <c r="E12" t="inlineStr">
        <is>
          <t>Производственный</t>
        </is>
      </c>
    </row>
    <row r="13">
      <c r="A13" t="inlineStr">
        <is>
          <t>Менеджер проекта (part-time)</t>
        </is>
      </c>
      <c r="B13" s="5" t="n">
        <v>1</v>
      </c>
      <c r="C13" s="5" t="n">
        <v>7000000</v>
      </c>
      <c r="D13" s="5">
        <f>B13*C13</f>
        <v/>
      </c>
      <c r="E13" t="inlineStr">
        <is>
          <t>Административный</t>
        </is>
      </c>
    </row>
    <row r="14">
      <c r="A14" s="2" t="inlineStr">
        <is>
          <t>ИТОГО ФОТ производственный</t>
        </is>
      </c>
      <c r="D14" s="6">
        <f>SUMIF(E10:E13,"Производственный",D10:D13)</f>
        <v/>
      </c>
    </row>
    <row r="15">
      <c r="A15" s="2" t="inlineStr">
        <is>
          <t>ИТОГО ФОТ административный</t>
        </is>
      </c>
      <c r="D15" s="6">
        <f>SUMIF(E10:E13,"Административный",D10:D13)</f>
        <v/>
      </c>
    </row>
    <row r="16">
      <c r="A16" s="2" t="inlineStr">
        <is>
          <t>ИТОГО ФОТ</t>
        </is>
      </c>
      <c r="D16" s="6">
        <f>D14+D15</f>
        <v/>
      </c>
    </row>
    <row r="17">
      <c r="A17" t="inlineStr">
        <is>
          <t>Ставка ЕСП (единый социальный платёж), %</t>
        </is>
      </c>
      <c r="D17" s="11" t="n">
        <v>0.12</v>
      </c>
    </row>
    <row r="18">
      <c r="A18" t="inlineStr">
        <is>
          <t>ЕСП на производственный ФОТ</t>
        </is>
      </c>
      <c r="D18" s="5">
        <f>D14*D17</f>
        <v/>
      </c>
    </row>
    <row r="19">
      <c r="A19" t="inlineStr">
        <is>
          <t>ЕСП на административный ФОТ</t>
        </is>
      </c>
      <c r="D19" s="5">
        <f>D15*D17</f>
        <v/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1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6" customWidth="1" min="2" max="2"/>
    <col width="12" customWidth="1" min="3" max="3"/>
    <col width="12" customWidth="1" min="4" max="4"/>
    <col width="16" customWidth="1" min="5" max="5"/>
    <col width="16" customWidth="1" min="6" max="6"/>
  </cols>
  <sheetData>
    <row r="1">
      <c r="A1" s="1" t="inlineStr">
        <is>
          <t>СТРУКТУРА ЗАТРАТ ПРИ ПОЛНОЙ МОЩНОСТИ (БАЗА МЕС. 1), СУМ/МЕС</t>
        </is>
      </c>
    </row>
    <row r="3">
      <c r="A3" s="4" t="inlineStr">
        <is>
          <t>Статья затрат</t>
        </is>
      </c>
      <c r="B3" s="4" t="inlineStr">
        <is>
          <t>Сумма, сум/мес</t>
        </is>
      </c>
      <c r="C3" s="4" t="inlineStr">
        <is>
          <t>Доля постоянных, %</t>
        </is>
      </c>
      <c r="D3" s="4" t="inlineStr">
        <is>
          <t>Доля переменных, %</t>
        </is>
      </c>
      <c r="E3" s="4" t="inlineStr">
        <is>
          <t>Постоянные, сум</t>
        </is>
      </c>
      <c r="F3" s="4" t="inlineStr">
        <is>
          <t>Переменные, сум</t>
        </is>
      </c>
    </row>
    <row r="4">
      <c r="A4" t="inlineStr">
        <is>
          <t>Сырьё / материалы</t>
        </is>
      </c>
      <c r="B4" s="5">
        <f>Сырьё!E4</f>
        <v/>
      </c>
      <c r="C4" s="11" t="n">
        <v>0</v>
      </c>
      <c r="D4" s="11" t="n">
        <v>1</v>
      </c>
      <c r="E4" s="5">
        <f>B4*C4</f>
        <v/>
      </c>
      <c r="F4" s="5">
        <f>B4*D4</f>
        <v/>
      </c>
    </row>
    <row r="5">
      <c r="A5" t="inlineStr">
        <is>
          <t>Коммунальные услуги</t>
        </is>
      </c>
      <c r="B5" s="5">
        <f>'Труд и коммунальные'!E6</f>
        <v/>
      </c>
      <c r="C5" s="11" t="n">
        <v>0.3</v>
      </c>
      <c r="D5" s="11" t="n">
        <v>0.7</v>
      </c>
      <c r="E5" s="5">
        <f>B5*C5</f>
        <v/>
      </c>
      <c r="F5" s="5">
        <f>B5*D5</f>
        <v/>
      </c>
    </row>
    <row r="6">
      <c r="A6" t="inlineStr">
        <is>
          <t>ФОТ и ЕСП производственный</t>
        </is>
      </c>
      <c r="B6" s="5">
        <f>'Труд и коммунальные'!D14+'Труд и коммунальные'!D18</f>
        <v/>
      </c>
      <c r="C6" s="11" t="n">
        <v>1</v>
      </c>
      <c r="D6" s="11" t="n">
        <v>0</v>
      </c>
      <c r="E6" s="5">
        <f>B6*C6</f>
        <v/>
      </c>
      <c r="F6" s="5">
        <f>B6*D6</f>
        <v/>
      </c>
    </row>
    <row r="7">
      <c r="A7" t="inlineStr">
        <is>
          <t>ФОТ и ЕСП административный</t>
        </is>
      </c>
      <c r="B7" s="5">
        <f>'Труд и коммунальные'!D15+'Труд и коммунальные'!D19</f>
        <v/>
      </c>
      <c r="C7" s="11" t="n">
        <v>1</v>
      </c>
      <c r="D7" s="11" t="n">
        <v>0</v>
      </c>
      <c r="E7" s="5">
        <f>B7*C7</f>
        <v/>
      </c>
      <c r="F7" s="5">
        <f>B7*D7</f>
        <v/>
      </c>
    </row>
    <row r="8">
      <c r="A8" t="inlineStr">
        <is>
          <t>Амортизация</t>
        </is>
      </c>
      <c r="B8" s="5">
        <f>Амортизация!D5</f>
        <v/>
      </c>
      <c r="C8" s="11" t="n">
        <v>1</v>
      </c>
      <c r="D8" s="11" t="n">
        <v>0</v>
      </c>
      <c r="E8" s="5">
        <f>B8*C8</f>
        <v/>
      </c>
      <c r="F8" s="5">
        <f>B8*D8</f>
        <v/>
      </c>
    </row>
    <row r="9">
      <c r="A9" t="inlineStr">
        <is>
          <t>Прочие общехозяйственные расходы</t>
        </is>
      </c>
      <c r="B9" s="5" t="n">
        <v>14500000</v>
      </c>
      <c r="C9" s="11" t="n">
        <v>1</v>
      </c>
      <c r="D9" s="11" t="n">
        <v>0</v>
      </c>
      <c r="E9" s="5">
        <f>B9*C9</f>
        <v/>
      </c>
      <c r="F9" s="5">
        <f>B9*D9</f>
        <v/>
      </c>
    </row>
    <row r="10">
      <c r="A10" s="7" t="inlineStr">
        <is>
          <t>ИТОГО ЗАТРАТЫ (ПОЛНАЯ МОЩНОСТЬ)</t>
        </is>
      </c>
      <c r="B10" s="8">
        <f>SUM(B4:B9)</f>
        <v/>
      </c>
      <c r="C10" s="12" t="n"/>
      <c r="D10" s="12" t="n"/>
      <c r="E10" s="8">
        <f>SUM(E4:E9)</f>
        <v/>
      </c>
      <c r="F10" s="8">
        <f>SUM(F4:F9)</f>
        <v/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12"/>
  <sheetViews>
    <sheetView showGridLines="0" workbookViewId="0">
      <selection activeCell="A1" sqref="A1"/>
    </sheetView>
  </sheetViews>
  <sheetFormatPr baseColWidth="8" defaultRowHeight="15"/>
  <cols>
    <col width="42" customWidth="1" min="1" max="1"/>
  </cols>
  <sheetData>
    <row r="1">
      <c r="A1" s="1" t="inlineStr">
        <is>
          <t>СЕБЕСТОИМОСТЬ ПО МЕСЯЦАМ (ГОД 1), СУМ</t>
        </is>
      </c>
    </row>
    <row r="3">
      <c r="A3" s="4" t="inlineStr">
        <is>
          <t>Статья затрат</t>
        </is>
      </c>
      <c r="B3" s="10" t="inlineStr">
        <is>
          <t>1 Мес.</t>
        </is>
      </c>
      <c r="C3" s="10" t="inlineStr">
        <is>
          <t>2 Мес.</t>
        </is>
      </c>
      <c r="D3" s="10" t="inlineStr">
        <is>
          <t>3 Мес.</t>
        </is>
      </c>
      <c r="E3" s="10" t="inlineStr">
        <is>
          <t>4 Мес.</t>
        </is>
      </c>
      <c r="F3" s="10" t="inlineStr">
        <is>
          <t>5 Мес.</t>
        </is>
      </c>
      <c r="G3" s="10" t="inlineStr">
        <is>
          <t>6 Мес.</t>
        </is>
      </c>
      <c r="H3" s="10" t="inlineStr">
        <is>
          <t>7 Мес.</t>
        </is>
      </c>
      <c r="I3" s="10" t="inlineStr">
        <is>
          <t>8 Мес.</t>
        </is>
      </c>
      <c r="J3" s="10" t="inlineStr">
        <is>
          <t>9 Мес.</t>
        </is>
      </c>
      <c r="K3" s="10" t="inlineStr">
        <is>
          <t>10 Мес.</t>
        </is>
      </c>
      <c r="L3" s="10" t="inlineStr">
        <is>
          <t>11 Мес.</t>
        </is>
      </c>
      <c r="M3" s="10" t="inlineStr">
        <is>
          <t>12 Мес.</t>
        </is>
      </c>
    </row>
    <row r="4">
      <c r="A4" t="inlineStr">
        <is>
          <t>Сырьё / материалы</t>
        </is>
      </c>
      <c r="B4" s="5">
        <f>'Структура затрат'!$E$4+'Структура затрат'!$F$4*'План продаж'!$F$5</f>
        <v/>
      </c>
      <c r="C4" s="5">
        <f>'Структура затрат'!$E$4+'Структура затрат'!$F$4*'План продаж'!$G$5</f>
        <v/>
      </c>
      <c r="D4" s="5">
        <f>'Структура затрат'!$E$4+'Структура затрат'!$F$4*'План продаж'!$H$5</f>
        <v/>
      </c>
      <c r="E4" s="5">
        <f>'Структура затрат'!$E$4+'Структура затрат'!$F$4*'План продаж'!$I$5</f>
        <v/>
      </c>
      <c r="F4" s="5">
        <f>'Структура затрат'!$E$4+'Структура затрат'!$F$4*'План продаж'!$J$5</f>
        <v/>
      </c>
      <c r="G4" s="5">
        <f>'Структура затрат'!$E$4+'Структура затрат'!$F$4*'План продаж'!$K$5</f>
        <v/>
      </c>
      <c r="H4" s="5">
        <f>'Структура затрат'!$E$4+'Структура затрат'!$F$4*'План продаж'!$L$5</f>
        <v/>
      </c>
      <c r="I4" s="5">
        <f>'Структура затрат'!$E$4+'Структура затрат'!$F$4*'План продаж'!$M$5</f>
        <v/>
      </c>
      <c r="J4" s="5">
        <f>'Структура затрат'!$E$4+'Структура затрат'!$F$4*'План продаж'!$N$5</f>
        <v/>
      </c>
      <c r="K4" s="5">
        <f>'Структура затрат'!$E$4+'Структура затрат'!$F$4*'План продаж'!$O$5</f>
        <v/>
      </c>
      <c r="L4" s="5">
        <f>'Структура затрат'!$E$4+'Структура затрат'!$F$4*'План продаж'!$P$5</f>
        <v/>
      </c>
      <c r="M4" s="5">
        <f>'Структура затрат'!$E$4+'Структура затрат'!$F$4*'План продаж'!$Q$5</f>
        <v/>
      </c>
    </row>
    <row r="5">
      <c r="A5" t="inlineStr">
        <is>
          <t>Коммунальные услуги</t>
        </is>
      </c>
      <c r="B5" s="5">
        <f>'Структура затрат'!$E$5+'Структура затрат'!$F$5*'План продаж'!$F$5</f>
        <v/>
      </c>
      <c r="C5" s="5">
        <f>'Структура затрат'!$E$5+'Структура затрат'!$F$5*'План продаж'!$G$5</f>
        <v/>
      </c>
      <c r="D5" s="5">
        <f>'Структура затрат'!$E$5+'Структура затрат'!$F$5*'План продаж'!$H$5</f>
        <v/>
      </c>
      <c r="E5" s="5">
        <f>'Структура затрат'!$E$5+'Структура затрат'!$F$5*'План продаж'!$I$5</f>
        <v/>
      </c>
      <c r="F5" s="5">
        <f>'Структура затрат'!$E$5+'Структура затрат'!$F$5*'План продаж'!$J$5</f>
        <v/>
      </c>
      <c r="G5" s="5">
        <f>'Структура затрат'!$E$5+'Структура затрат'!$F$5*'План продаж'!$K$5</f>
        <v/>
      </c>
      <c r="H5" s="5">
        <f>'Структура затрат'!$E$5+'Структура затрат'!$F$5*'План продаж'!$L$5</f>
        <v/>
      </c>
      <c r="I5" s="5">
        <f>'Структура затрат'!$E$5+'Структура затрат'!$F$5*'План продаж'!$M$5</f>
        <v/>
      </c>
      <c r="J5" s="5">
        <f>'Структура затрат'!$E$5+'Структура затрат'!$F$5*'План продаж'!$N$5</f>
        <v/>
      </c>
      <c r="K5" s="5">
        <f>'Структура затрат'!$E$5+'Структура затрат'!$F$5*'План продаж'!$O$5</f>
        <v/>
      </c>
      <c r="L5" s="5">
        <f>'Структура затрат'!$E$5+'Структура затрат'!$F$5*'План продаж'!$P$5</f>
        <v/>
      </c>
      <c r="M5" s="5">
        <f>'Структура затрат'!$E$5+'Структура затрат'!$F$5*'План продаж'!$Q$5</f>
        <v/>
      </c>
    </row>
    <row r="6">
      <c r="A6" t="inlineStr">
        <is>
          <t>ФОТ и ЕСП производственный</t>
        </is>
      </c>
      <c r="B6" s="5">
        <f>'Структура затрат'!$E$6+'Структура затрат'!$F$6*'План продаж'!$F$5</f>
        <v/>
      </c>
      <c r="C6" s="5">
        <f>'Структура затрат'!$E$6+'Структура затрат'!$F$6*'План продаж'!$G$5</f>
        <v/>
      </c>
      <c r="D6" s="5">
        <f>'Структура затрат'!$E$6+'Структура затрат'!$F$6*'План продаж'!$H$5</f>
        <v/>
      </c>
      <c r="E6" s="5">
        <f>'Структура затрат'!$E$6+'Структура затрат'!$F$6*'План продаж'!$I$5</f>
        <v/>
      </c>
      <c r="F6" s="5">
        <f>'Структура затрат'!$E$6+'Структура затрат'!$F$6*'План продаж'!$J$5</f>
        <v/>
      </c>
      <c r="G6" s="5">
        <f>'Структура затрат'!$E$6+'Структура затрат'!$F$6*'План продаж'!$K$5</f>
        <v/>
      </c>
      <c r="H6" s="5">
        <f>'Структура затрат'!$E$6+'Структура затрат'!$F$6*'План продаж'!$L$5</f>
        <v/>
      </c>
      <c r="I6" s="5">
        <f>'Структура затрат'!$E$6+'Структура затрат'!$F$6*'План продаж'!$M$5</f>
        <v/>
      </c>
      <c r="J6" s="5">
        <f>'Структура затрат'!$E$6+'Структура затрат'!$F$6*'План продаж'!$N$5</f>
        <v/>
      </c>
      <c r="K6" s="5">
        <f>'Структура затрат'!$E$6+'Структура затрат'!$F$6*'План продаж'!$O$5</f>
        <v/>
      </c>
      <c r="L6" s="5">
        <f>'Структура затрат'!$E$6+'Структура затрат'!$F$6*'План продаж'!$P$5</f>
        <v/>
      </c>
      <c r="M6" s="5">
        <f>'Структура затрат'!$E$6+'Структура затрат'!$F$6*'План продаж'!$Q$5</f>
        <v/>
      </c>
    </row>
    <row r="7">
      <c r="A7" t="inlineStr">
        <is>
          <t>Амортизация</t>
        </is>
      </c>
      <c r="B7" s="5">
        <f>'Структура затрат'!$E$8+'Структура затрат'!$F$8*'План продаж'!$F$5</f>
        <v/>
      </c>
      <c r="C7" s="5">
        <f>'Структура затрат'!$E$8+'Структура затрат'!$F$8*'План продаж'!$G$5</f>
        <v/>
      </c>
      <c r="D7" s="5">
        <f>'Структура затрат'!$E$8+'Структура затрат'!$F$8*'План продаж'!$H$5</f>
        <v/>
      </c>
      <c r="E7" s="5">
        <f>'Структура затрат'!$E$8+'Структура затрат'!$F$8*'План продаж'!$I$5</f>
        <v/>
      </c>
      <c r="F7" s="5">
        <f>'Структура затрат'!$E$8+'Структура затрат'!$F$8*'План продаж'!$J$5</f>
        <v/>
      </c>
      <c r="G7" s="5">
        <f>'Структура затрат'!$E$8+'Структура затрат'!$F$8*'План продаж'!$K$5</f>
        <v/>
      </c>
      <c r="H7" s="5">
        <f>'Структура затрат'!$E$8+'Структура затрат'!$F$8*'План продаж'!$L$5</f>
        <v/>
      </c>
      <c r="I7" s="5">
        <f>'Структура затрат'!$E$8+'Структура затрат'!$F$8*'План продаж'!$M$5</f>
        <v/>
      </c>
      <c r="J7" s="5">
        <f>'Структура затрат'!$E$8+'Структура затрат'!$F$8*'План продаж'!$N$5</f>
        <v/>
      </c>
      <c r="K7" s="5">
        <f>'Структура затрат'!$E$8+'Структура затрат'!$F$8*'План продаж'!$O$5</f>
        <v/>
      </c>
      <c r="L7" s="5">
        <f>'Структура затрат'!$E$8+'Структура затрат'!$F$8*'План продаж'!$P$5</f>
        <v/>
      </c>
      <c r="M7" s="5">
        <f>'Структура затрат'!$E$8+'Структура затрат'!$F$8*'План продаж'!$Q$5</f>
        <v/>
      </c>
    </row>
    <row r="8">
      <c r="A8" t="inlineStr">
        <is>
          <t>ФОТ и ЕСП административный</t>
        </is>
      </c>
      <c r="B8" s="5">
        <f>'Структура затрат'!$E$7+'Структура затрат'!$F$7*'План продаж'!$F$5</f>
        <v/>
      </c>
      <c r="C8" s="5">
        <f>'Структура затрат'!$E$7+'Структура затрат'!$F$7*'План продаж'!$G$5</f>
        <v/>
      </c>
      <c r="D8" s="5">
        <f>'Структура затрат'!$E$7+'Структура затрат'!$F$7*'План продаж'!$H$5</f>
        <v/>
      </c>
      <c r="E8" s="5">
        <f>'Структура затрат'!$E$7+'Структура затрат'!$F$7*'План продаж'!$I$5</f>
        <v/>
      </c>
      <c r="F8" s="5">
        <f>'Структура затрат'!$E$7+'Структура затрат'!$F$7*'План продаж'!$J$5</f>
        <v/>
      </c>
      <c r="G8" s="5">
        <f>'Структура затрат'!$E$7+'Структура затрат'!$F$7*'План продаж'!$K$5</f>
        <v/>
      </c>
      <c r="H8" s="5">
        <f>'Структура затрат'!$E$7+'Структура затрат'!$F$7*'План продаж'!$L$5</f>
        <v/>
      </c>
      <c r="I8" s="5">
        <f>'Структура затрат'!$E$7+'Структура затрат'!$F$7*'План продаж'!$M$5</f>
        <v/>
      </c>
      <c r="J8" s="5">
        <f>'Структура затрат'!$E$7+'Структура затрат'!$F$7*'План продаж'!$N$5</f>
        <v/>
      </c>
      <c r="K8" s="5">
        <f>'Структура затрат'!$E$7+'Структура затрат'!$F$7*'План продаж'!$O$5</f>
        <v/>
      </c>
      <c r="L8" s="5">
        <f>'Структура затрат'!$E$7+'Структура затрат'!$F$7*'План продаж'!$P$5</f>
        <v/>
      </c>
      <c r="M8" s="5">
        <f>'Структура затрат'!$E$7+'Структура затрат'!$F$7*'План продаж'!$Q$5</f>
        <v/>
      </c>
    </row>
    <row r="9">
      <c r="A9" t="inlineStr">
        <is>
          <t>Прочие общехозяйственные расходы</t>
        </is>
      </c>
      <c r="B9" s="5">
        <f>'Структура затрат'!$E$9+'Структура затрат'!$F$9*'План продаж'!$F$5</f>
        <v/>
      </c>
      <c r="C9" s="5">
        <f>'Структура затрат'!$E$9+'Структура затрат'!$F$9*'План продаж'!$G$5</f>
        <v/>
      </c>
      <c r="D9" s="5">
        <f>'Структура затрат'!$E$9+'Структура затрат'!$F$9*'План продаж'!$H$5</f>
        <v/>
      </c>
      <c r="E9" s="5">
        <f>'Структура затрат'!$E$9+'Структура затрат'!$F$9*'План продаж'!$I$5</f>
        <v/>
      </c>
      <c r="F9" s="5">
        <f>'Структура затрат'!$E$9+'Структура затрат'!$F$9*'План продаж'!$J$5</f>
        <v/>
      </c>
      <c r="G9" s="5">
        <f>'Структура затрат'!$E$9+'Структура затрат'!$F$9*'План продаж'!$K$5</f>
        <v/>
      </c>
      <c r="H9" s="5">
        <f>'Структура затрат'!$E$9+'Структура затрат'!$F$9*'План продаж'!$L$5</f>
        <v/>
      </c>
      <c r="I9" s="5">
        <f>'Структура затрат'!$E$9+'Структура затрат'!$F$9*'План продаж'!$M$5</f>
        <v/>
      </c>
      <c r="J9" s="5">
        <f>'Структура затрат'!$E$9+'Структура затрат'!$F$9*'План продаж'!$N$5</f>
        <v/>
      </c>
      <c r="K9" s="5">
        <f>'Структура затрат'!$E$9+'Структура затрат'!$F$9*'План продаж'!$O$5</f>
        <v/>
      </c>
      <c r="L9" s="5">
        <f>'Структура затрат'!$E$9+'Структура затрат'!$F$9*'План продаж'!$P$5</f>
        <v/>
      </c>
      <c r="M9" s="5">
        <f>'Структура затрат'!$E$9+'Структура затрат'!$F$9*'План продаж'!$Q$5</f>
        <v/>
      </c>
    </row>
    <row r="10">
      <c r="A10" s="2" t="inlineStr">
        <is>
          <t>ИТОГО ПРОИЗВОДСТВЕННАЯ СЕБЕСТОИМОСТЬ (COGS)</t>
        </is>
      </c>
      <c r="B10" s="6">
        <f>B4+B5+B6+B7</f>
        <v/>
      </c>
      <c r="C10" s="6">
        <f>C4+C5+C6+C7</f>
        <v/>
      </c>
      <c r="D10" s="6">
        <f>D4+D5+D6+D7</f>
        <v/>
      </c>
      <c r="E10" s="6">
        <f>E4+E5+E6+E7</f>
        <v/>
      </c>
      <c r="F10" s="6">
        <f>F4+F5+F6+F7</f>
        <v/>
      </c>
      <c r="G10" s="6">
        <f>G4+G5+G6+G7</f>
        <v/>
      </c>
      <c r="H10" s="6">
        <f>H4+H5+H6+H7</f>
        <v/>
      </c>
      <c r="I10" s="6">
        <f>I4+I5+I6+I7</f>
        <v/>
      </c>
      <c r="J10" s="6">
        <f>J4+J5+J6+J7</f>
        <v/>
      </c>
      <c r="K10" s="6">
        <f>K4+K5+K6+K7</f>
        <v/>
      </c>
      <c r="L10" s="6">
        <f>L4+L5+L6+L7</f>
        <v/>
      </c>
      <c r="M10" s="6">
        <f>M4+M5+M6+M7</f>
        <v/>
      </c>
    </row>
    <row r="11">
      <c r="A11" s="2" t="inlineStr">
        <is>
          <t>ИТОГО АДМИНИСТРАТИВНЫЕ РАСХОДЫ</t>
        </is>
      </c>
      <c r="B11" s="6">
        <f>B8+B9</f>
        <v/>
      </c>
      <c r="C11" s="6">
        <f>C8+C9</f>
        <v/>
      </c>
      <c r="D11" s="6">
        <f>D8+D9</f>
        <v/>
      </c>
      <c r="E11" s="6">
        <f>E8+E9</f>
        <v/>
      </c>
      <c r="F11" s="6">
        <f>F8+F9</f>
        <v/>
      </c>
      <c r="G11" s="6">
        <f>G8+G9</f>
        <v/>
      </c>
      <c r="H11" s="6">
        <f>H8+H9</f>
        <v/>
      </c>
      <c r="I11" s="6">
        <f>I8+I9</f>
        <v/>
      </c>
      <c r="J11" s="6">
        <f>J8+J9</f>
        <v/>
      </c>
      <c r="K11" s="6">
        <f>K8+K9</f>
        <v/>
      </c>
      <c r="L11" s="6">
        <f>L8+L9</f>
        <v/>
      </c>
      <c r="M11" s="6">
        <f>M8+M9</f>
        <v/>
      </c>
    </row>
    <row r="12">
      <c r="A12" s="2" t="inlineStr">
        <is>
          <t>ИТОГО СЕБЕСТОИМОСТЬ И РАСХОДЫ</t>
        </is>
      </c>
      <c r="B12" s="6">
        <f>B10+B11</f>
        <v/>
      </c>
      <c r="C12" s="6">
        <f>C10+C11</f>
        <v/>
      </c>
      <c r="D12" s="6">
        <f>D10+D11</f>
        <v/>
      </c>
      <c r="E12" s="6">
        <f>E10+E11</f>
        <v/>
      </c>
      <c r="F12" s="6">
        <f>F10+F11</f>
        <v/>
      </c>
      <c r="G12" s="6">
        <f>G10+G11</f>
        <v/>
      </c>
      <c r="H12" s="6">
        <f>H10+H11</f>
        <v/>
      </c>
      <c r="I12" s="6">
        <f>I10+I11</f>
        <v/>
      </c>
      <c r="J12" s="6">
        <f>J10+J11</f>
        <v/>
      </c>
      <c r="K12" s="6">
        <f>K10+K11</f>
        <v/>
      </c>
      <c r="L12" s="6">
        <f>L10+L11</f>
        <v/>
      </c>
      <c r="M12" s="6">
        <f>M10+M11</f>
        <v/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28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8" customWidth="1" min="2" max="2"/>
    <col width="16" customWidth="1" min="3" max="3"/>
    <col width="16" customWidth="1" min="4" max="4"/>
    <col width="16" customWidth="1" min="5" max="5"/>
    <col width="18" customWidth="1" min="6" max="6"/>
  </cols>
  <sheetData>
    <row r="1">
      <c r="A1" s="1" t="inlineStr">
        <is>
          <t>ГРАФИК ПОГАШЕНИЯ КРЕДИТА</t>
        </is>
      </c>
    </row>
    <row r="3">
      <c r="A3" s="4" t="inlineStr">
        <is>
          <t>Месяц</t>
        </is>
      </c>
      <c r="B3" s="4" t="inlineStr">
        <is>
          <t>Остаток на начало, сум</t>
        </is>
      </c>
      <c r="C3" s="4" t="inlineStr">
        <is>
          <t>Проценты, сум</t>
        </is>
      </c>
      <c r="D3" s="4" t="inlineStr">
        <is>
          <t>Основной долг, сум</t>
        </is>
      </c>
      <c r="E3" s="4" t="inlineStr">
        <is>
          <t>Итого платёж, сум</t>
        </is>
      </c>
      <c r="F3" s="4" t="inlineStr">
        <is>
          <t>Остаток на конец, сум</t>
        </is>
      </c>
    </row>
    <row r="4">
      <c r="A4" t="n">
        <v>1</v>
      </c>
      <c r="B4" s="5">
        <f>Финансирование!B4</f>
        <v/>
      </c>
      <c r="C4" s="5">
        <f>B4*(Финансирование!B6/100)/12</f>
        <v/>
      </c>
      <c r="D4" s="5">
        <f>IF(A4&lt;=Финансирование!B7,0,Финансирование!B4/(Финансирование!B5-Финансирование!B7))</f>
        <v/>
      </c>
      <c r="E4" s="5">
        <f>C4+D4</f>
        <v/>
      </c>
      <c r="F4" s="5">
        <f>B4-D4</f>
        <v/>
      </c>
    </row>
    <row r="5">
      <c r="A5" t="n">
        <v>2</v>
      </c>
      <c r="B5" s="5">
        <f>F4</f>
        <v/>
      </c>
      <c r="C5" s="5">
        <f>B5*(Финансирование!B6/100)/12</f>
        <v/>
      </c>
      <c r="D5" s="5">
        <f>IF(A5&lt;=Финансирование!B7,0,Финансирование!B4/(Финансирование!B5-Финансирование!B7))</f>
        <v/>
      </c>
      <c r="E5" s="5">
        <f>C5+D5</f>
        <v/>
      </c>
      <c r="F5" s="5">
        <f>B5-D5</f>
        <v/>
      </c>
    </row>
    <row r="6">
      <c r="A6" t="n">
        <v>3</v>
      </c>
      <c r="B6" s="5">
        <f>F5</f>
        <v/>
      </c>
      <c r="C6" s="5">
        <f>B6*(Финансирование!B6/100)/12</f>
        <v/>
      </c>
      <c r="D6" s="5">
        <f>IF(A6&lt;=Финансирование!B7,0,Финансирование!B4/(Финансирование!B5-Финансирование!B7))</f>
        <v/>
      </c>
      <c r="E6" s="5">
        <f>C6+D6</f>
        <v/>
      </c>
      <c r="F6" s="5">
        <f>B6-D6</f>
        <v/>
      </c>
    </row>
    <row r="7">
      <c r="A7" t="n">
        <v>4</v>
      </c>
      <c r="B7" s="5">
        <f>F6</f>
        <v/>
      </c>
      <c r="C7" s="5">
        <f>B7*(Финансирование!B6/100)/12</f>
        <v/>
      </c>
      <c r="D7" s="5">
        <f>IF(A7&lt;=Финансирование!B7,0,Финансирование!B4/(Финансирование!B5-Финансирование!B7))</f>
        <v/>
      </c>
      <c r="E7" s="5">
        <f>C7+D7</f>
        <v/>
      </c>
      <c r="F7" s="5">
        <f>B7-D7</f>
        <v/>
      </c>
    </row>
    <row r="8">
      <c r="A8" t="n">
        <v>5</v>
      </c>
      <c r="B8" s="5">
        <f>F7</f>
        <v/>
      </c>
      <c r="C8" s="5">
        <f>B8*(Финансирование!B6/100)/12</f>
        <v/>
      </c>
      <c r="D8" s="5">
        <f>IF(A8&lt;=Финансирование!B7,0,Финансирование!B4/(Финансирование!B5-Финансирование!B7))</f>
        <v/>
      </c>
      <c r="E8" s="5">
        <f>C8+D8</f>
        <v/>
      </c>
      <c r="F8" s="5">
        <f>B8-D8</f>
        <v/>
      </c>
    </row>
    <row r="9">
      <c r="A9" t="n">
        <v>6</v>
      </c>
      <c r="B9" s="5">
        <f>F8</f>
        <v/>
      </c>
      <c r="C9" s="5">
        <f>B9*(Финансирование!B6/100)/12</f>
        <v/>
      </c>
      <c r="D9" s="5">
        <f>IF(A9&lt;=Финансирование!B7,0,Финансирование!B4/(Финансирование!B5-Финансирование!B7))</f>
        <v/>
      </c>
      <c r="E9" s="5">
        <f>C9+D9</f>
        <v/>
      </c>
      <c r="F9" s="5">
        <f>B9-D9</f>
        <v/>
      </c>
    </row>
    <row r="10">
      <c r="A10" t="n">
        <v>7</v>
      </c>
      <c r="B10" s="5">
        <f>F9</f>
        <v/>
      </c>
      <c r="C10" s="5">
        <f>B10*(Финансирование!B6/100)/12</f>
        <v/>
      </c>
      <c r="D10" s="5">
        <f>IF(A10&lt;=Финансирование!B7,0,Финансирование!B4/(Финансирование!B5-Финансирование!B7))</f>
        <v/>
      </c>
      <c r="E10" s="5">
        <f>C10+D10</f>
        <v/>
      </c>
      <c r="F10" s="5">
        <f>B10-D10</f>
        <v/>
      </c>
    </row>
    <row r="11">
      <c r="A11" t="n">
        <v>8</v>
      </c>
      <c r="B11" s="5">
        <f>F10</f>
        <v/>
      </c>
      <c r="C11" s="5">
        <f>B11*(Финансирование!B6/100)/12</f>
        <v/>
      </c>
      <c r="D11" s="5">
        <f>IF(A11&lt;=Финансирование!B7,0,Финансирование!B4/(Финансирование!B5-Финансирование!B7))</f>
        <v/>
      </c>
      <c r="E11" s="5">
        <f>C11+D11</f>
        <v/>
      </c>
      <c r="F11" s="5">
        <f>B11-D11</f>
        <v/>
      </c>
    </row>
    <row r="12">
      <c r="A12" t="n">
        <v>9</v>
      </c>
      <c r="B12" s="5">
        <f>F11</f>
        <v/>
      </c>
      <c r="C12" s="5">
        <f>B12*(Финансирование!B6/100)/12</f>
        <v/>
      </c>
      <c r="D12" s="5">
        <f>IF(A12&lt;=Финансирование!B7,0,Финансирование!B4/(Финансирование!B5-Финансирование!B7))</f>
        <v/>
      </c>
      <c r="E12" s="5">
        <f>C12+D12</f>
        <v/>
      </c>
      <c r="F12" s="5">
        <f>B12-D12</f>
        <v/>
      </c>
    </row>
    <row r="13">
      <c r="A13" t="n">
        <v>10</v>
      </c>
      <c r="B13" s="5">
        <f>F12</f>
        <v/>
      </c>
      <c r="C13" s="5">
        <f>B13*(Финансирование!B6/100)/12</f>
        <v/>
      </c>
      <c r="D13" s="5">
        <f>IF(A13&lt;=Финансирование!B7,0,Финансирование!B4/(Финансирование!B5-Финансирование!B7))</f>
        <v/>
      </c>
      <c r="E13" s="5">
        <f>C13+D13</f>
        <v/>
      </c>
      <c r="F13" s="5">
        <f>B13-D13</f>
        <v/>
      </c>
    </row>
    <row r="14">
      <c r="A14" t="n">
        <v>11</v>
      </c>
      <c r="B14" s="5">
        <f>F13</f>
        <v/>
      </c>
      <c r="C14" s="5">
        <f>B14*(Финансирование!B6/100)/12</f>
        <v/>
      </c>
      <c r="D14" s="5">
        <f>IF(A14&lt;=Финансирование!B7,0,Финансирование!B4/(Финансирование!B5-Финансирование!B7))</f>
        <v/>
      </c>
      <c r="E14" s="5">
        <f>C14+D14</f>
        <v/>
      </c>
      <c r="F14" s="5">
        <f>B14-D14</f>
        <v/>
      </c>
    </row>
    <row r="15">
      <c r="A15" t="n">
        <v>12</v>
      </c>
      <c r="B15" s="5">
        <f>F14</f>
        <v/>
      </c>
      <c r="C15" s="5">
        <f>B15*(Финансирование!B6/100)/12</f>
        <v/>
      </c>
      <c r="D15" s="5">
        <f>IF(A15&lt;=Финансирование!B7,0,Финансирование!B4/(Финансирование!B5-Финансирование!B7))</f>
        <v/>
      </c>
      <c r="E15" s="5">
        <f>C15+D15</f>
        <v/>
      </c>
      <c r="F15" s="5">
        <f>B15-D15</f>
        <v/>
      </c>
    </row>
    <row r="16">
      <c r="A16" t="n">
        <v>13</v>
      </c>
      <c r="B16" s="5">
        <f>F15</f>
        <v/>
      </c>
      <c r="C16" s="5">
        <f>B16*(Финансирование!B6/100)/12</f>
        <v/>
      </c>
      <c r="D16" s="5">
        <f>IF(A16&lt;=Финансирование!B7,0,Финансирование!B4/(Финансирование!B5-Финансирование!B7))</f>
        <v/>
      </c>
      <c r="E16" s="5">
        <f>C16+D16</f>
        <v/>
      </c>
      <c r="F16" s="5">
        <f>B16-D16</f>
        <v/>
      </c>
    </row>
    <row r="17">
      <c r="A17" t="n">
        <v>14</v>
      </c>
      <c r="B17" s="5">
        <f>F16</f>
        <v/>
      </c>
      <c r="C17" s="5">
        <f>B17*(Финансирование!B6/100)/12</f>
        <v/>
      </c>
      <c r="D17" s="5">
        <f>IF(A17&lt;=Финансирование!B7,0,Финансирование!B4/(Финансирование!B5-Финансирование!B7))</f>
        <v/>
      </c>
      <c r="E17" s="5">
        <f>C17+D17</f>
        <v/>
      </c>
      <c r="F17" s="5">
        <f>B17-D17</f>
        <v/>
      </c>
    </row>
    <row r="18">
      <c r="A18" t="n">
        <v>15</v>
      </c>
      <c r="B18" s="5">
        <f>F17</f>
        <v/>
      </c>
      <c r="C18" s="5">
        <f>B18*(Финансирование!B6/100)/12</f>
        <v/>
      </c>
      <c r="D18" s="5">
        <f>IF(A18&lt;=Финансирование!B7,0,Финансирование!B4/(Финансирование!B5-Финансирование!B7))</f>
        <v/>
      </c>
      <c r="E18" s="5">
        <f>C18+D18</f>
        <v/>
      </c>
      <c r="F18" s="5">
        <f>B18-D18</f>
        <v/>
      </c>
    </row>
    <row r="19">
      <c r="A19" t="n">
        <v>16</v>
      </c>
      <c r="B19" s="5">
        <f>F18</f>
        <v/>
      </c>
      <c r="C19" s="5">
        <f>B19*(Финансирование!B6/100)/12</f>
        <v/>
      </c>
      <c r="D19" s="5">
        <f>IF(A19&lt;=Финансирование!B7,0,Финансирование!B4/(Финансирование!B5-Финансирование!B7))</f>
        <v/>
      </c>
      <c r="E19" s="5">
        <f>C19+D19</f>
        <v/>
      </c>
      <c r="F19" s="5">
        <f>B19-D19</f>
        <v/>
      </c>
    </row>
    <row r="20">
      <c r="A20" t="n">
        <v>17</v>
      </c>
      <c r="B20" s="5">
        <f>F19</f>
        <v/>
      </c>
      <c r="C20" s="5">
        <f>B20*(Финансирование!B6/100)/12</f>
        <v/>
      </c>
      <c r="D20" s="5">
        <f>IF(A20&lt;=Финансирование!B7,0,Финансирование!B4/(Финансирование!B5-Финансирование!B7))</f>
        <v/>
      </c>
      <c r="E20" s="5">
        <f>C20+D20</f>
        <v/>
      </c>
      <c r="F20" s="5">
        <f>B20-D20</f>
        <v/>
      </c>
    </row>
    <row r="21">
      <c r="A21" t="n">
        <v>18</v>
      </c>
      <c r="B21" s="5">
        <f>F20</f>
        <v/>
      </c>
      <c r="C21" s="5">
        <f>B21*(Финансирование!B6/100)/12</f>
        <v/>
      </c>
      <c r="D21" s="5">
        <f>IF(A21&lt;=Финансирование!B7,0,Финансирование!B4/(Финансирование!B5-Финансирование!B7))</f>
        <v/>
      </c>
      <c r="E21" s="5">
        <f>C21+D21</f>
        <v/>
      </c>
      <c r="F21" s="5">
        <f>B21-D21</f>
        <v/>
      </c>
    </row>
    <row r="22">
      <c r="A22" t="n">
        <v>19</v>
      </c>
      <c r="B22" s="5">
        <f>F21</f>
        <v/>
      </c>
      <c r="C22" s="5">
        <f>B22*(Финансирование!B6/100)/12</f>
        <v/>
      </c>
      <c r="D22" s="5">
        <f>IF(A22&lt;=Финансирование!B7,0,Финансирование!B4/(Финансирование!B5-Финансирование!B7))</f>
        <v/>
      </c>
      <c r="E22" s="5">
        <f>C22+D22</f>
        <v/>
      </c>
      <c r="F22" s="5">
        <f>B22-D22</f>
        <v/>
      </c>
    </row>
    <row r="23">
      <c r="A23" t="n">
        <v>20</v>
      </c>
      <c r="B23" s="5">
        <f>F22</f>
        <v/>
      </c>
      <c r="C23" s="5">
        <f>B23*(Финансирование!B6/100)/12</f>
        <v/>
      </c>
      <c r="D23" s="5">
        <f>IF(A23&lt;=Финансирование!B7,0,Финансирование!B4/(Финансирование!B5-Финансирование!B7))</f>
        <v/>
      </c>
      <c r="E23" s="5">
        <f>C23+D23</f>
        <v/>
      </c>
      <c r="F23" s="5">
        <f>B23-D23</f>
        <v/>
      </c>
    </row>
    <row r="24">
      <c r="A24" t="n">
        <v>21</v>
      </c>
      <c r="B24" s="5">
        <f>F23</f>
        <v/>
      </c>
      <c r="C24" s="5">
        <f>B24*(Финансирование!B6/100)/12</f>
        <v/>
      </c>
      <c r="D24" s="5">
        <f>IF(A24&lt;=Финансирование!B7,0,Финансирование!B4/(Финансирование!B5-Финансирование!B7))</f>
        <v/>
      </c>
      <c r="E24" s="5">
        <f>C24+D24</f>
        <v/>
      </c>
      <c r="F24" s="5">
        <f>B24-D24</f>
        <v/>
      </c>
    </row>
    <row r="25">
      <c r="A25" t="n">
        <v>22</v>
      </c>
      <c r="B25" s="5">
        <f>F24</f>
        <v/>
      </c>
      <c r="C25" s="5">
        <f>B25*(Финансирование!B6/100)/12</f>
        <v/>
      </c>
      <c r="D25" s="5">
        <f>IF(A25&lt;=Финансирование!B7,0,Финансирование!B4/(Финансирование!B5-Финансирование!B7))</f>
        <v/>
      </c>
      <c r="E25" s="5">
        <f>C25+D25</f>
        <v/>
      </c>
      <c r="F25" s="5">
        <f>B25-D25</f>
        <v/>
      </c>
    </row>
    <row r="26">
      <c r="A26" t="n">
        <v>23</v>
      </c>
      <c r="B26" s="5">
        <f>F25</f>
        <v/>
      </c>
      <c r="C26" s="5">
        <f>B26*(Финансирование!B6/100)/12</f>
        <v/>
      </c>
      <c r="D26" s="5">
        <f>IF(A26&lt;=Финансирование!B7,0,Финансирование!B4/(Финансирование!B5-Финансирование!B7))</f>
        <v/>
      </c>
      <c r="E26" s="5">
        <f>C26+D26</f>
        <v/>
      </c>
      <c r="F26" s="5">
        <f>B26-D26</f>
        <v/>
      </c>
    </row>
    <row r="27">
      <c r="A27" t="n">
        <v>24</v>
      </c>
      <c r="B27" s="5">
        <f>F26</f>
        <v/>
      </c>
      <c r="C27" s="5">
        <f>B27*(Финансирование!B6/100)/12</f>
        <v/>
      </c>
      <c r="D27" s="5">
        <f>IF(A27&lt;=Финансирование!B7,0,Финансирование!B4/(Финансирование!B5-Финансирование!B7))</f>
        <v/>
      </c>
      <c r="E27" s="5">
        <f>C27+D27</f>
        <v/>
      </c>
      <c r="F27" s="5">
        <f>B27-D27</f>
        <v/>
      </c>
    </row>
    <row r="28">
      <c r="A28" s="2" t="inlineStr">
        <is>
          <t>ИТОГО</t>
        </is>
      </c>
      <c r="C28" s="6">
        <f>SUM(C4:C27)</f>
        <v/>
      </c>
      <c r="D28" s="6">
        <f>SUM(D4:D27)</f>
        <v/>
      </c>
      <c r="E28" s="6">
        <f>SUM(E4:E27)</f>
        <v/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M12"/>
  <sheetViews>
    <sheetView showGridLines="0" workbookViewId="0">
      <selection activeCell="A1" sqref="A1"/>
    </sheetView>
  </sheetViews>
  <sheetFormatPr baseColWidth="8" defaultRowHeight="15"/>
  <cols>
    <col width="46" customWidth="1" min="1" max="1"/>
  </cols>
  <sheetData>
    <row r="1">
      <c r="A1" s="1" t="inlineStr">
        <is>
          <t>ОТЧЁТ О ПРИБЫЛЯХ И УБЫТКАХ ПО МЕСЯЦАМ (ГОД 1), СУМ</t>
        </is>
      </c>
    </row>
    <row r="3">
      <c r="A3" s="4" t="inlineStr">
        <is>
          <t>Показатель</t>
        </is>
      </c>
      <c r="B3" s="10" t="inlineStr">
        <is>
          <t>1 Мес.</t>
        </is>
      </c>
      <c r="C3" s="10" t="inlineStr">
        <is>
          <t>2 Мес.</t>
        </is>
      </c>
      <c r="D3" s="10" t="inlineStr">
        <is>
          <t>3 Мес.</t>
        </is>
      </c>
      <c r="E3" s="10" t="inlineStr">
        <is>
          <t>4 Мес.</t>
        </is>
      </c>
      <c r="F3" s="10" t="inlineStr">
        <is>
          <t>5 Мес.</t>
        </is>
      </c>
      <c r="G3" s="10" t="inlineStr">
        <is>
          <t>6 Мес.</t>
        </is>
      </c>
      <c r="H3" s="10" t="inlineStr">
        <is>
          <t>7 Мес.</t>
        </is>
      </c>
      <c r="I3" s="10" t="inlineStr">
        <is>
          <t>8 Мес.</t>
        </is>
      </c>
      <c r="J3" s="10" t="inlineStr">
        <is>
          <t>9 Мес.</t>
        </is>
      </c>
      <c r="K3" s="10" t="inlineStr">
        <is>
          <t>10 Мес.</t>
        </is>
      </c>
      <c r="L3" s="10" t="inlineStr">
        <is>
          <t>11 Мес.</t>
        </is>
      </c>
      <c r="M3" s="10" t="inlineStr">
        <is>
          <t>12 Мес.</t>
        </is>
      </c>
    </row>
    <row r="4">
      <c r="A4" t="inlineStr">
        <is>
          <t>Выручка от реализации (без НДС)</t>
        </is>
      </c>
      <c r="B4" s="5">
        <f>'План продаж'!C10*'План продаж'!$F$5</f>
        <v/>
      </c>
      <c r="C4" s="5">
        <f>'План продаж'!C10*'План продаж'!$G$5</f>
        <v/>
      </c>
      <c r="D4" s="5">
        <f>'План продаж'!C10*'План продаж'!$H$5</f>
        <v/>
      </c>
      <c r="E4" s="5">
        <f>'План продаж'!C10*'План продаж'!$I$5</f>
        <v/>
      </c>
      <c r="F4" s="5">
        <f>'План продаж'!C10*'План продаж'!$J$5</f>
        <v/>
      </c>
      <c r="G4" s="5">
        <f>'План продаж'!C10*'План продаж'!$K$5</f>
        <v/>
      </c>
      <c r="H4" s="5">
        <f>'План продаж'!C10*'План продаж'!$L$5</f>
        <v/>
      </c>
      <c r="I4" s="5">
        <f>'План продаж'!C10*'План продаж'!$M$5</f>
        <v/>
      </c>
      <c r="J4" s="5">
        <f>'План продаж'!C10*'План продаж'!$N$5</f>
        <v/>
      </c>
      <c r="K4" s="5">
        <f>'План продаж'!C10*'План продаж'!$O$5</f>
        <v/>
      </c>
      <c r="L4" s="5">
        <f>'План продаж'!C10*'План продаж'!$P$5</f>
        <v/>
      </c>
      <c r="M4" s="5">
        <f>'План продаж'!C10*'План продаж'!$Q$5</f>
        <v/>
      </c>
    </row>
    <row r="5">
      <c r="A5" t="inlineStr">
        <is>
          <t>Себестоимость реализованной продукции</t>
        </is>
      </c>
      <c r="B5" s="5">
        <f>'Себестоимость по месяцам'!B10</f>
        <v/>
      </c>
      <c r="C5" s="5">
        <f>'Себестоимость по месяцам'!C10</f>
        <v/>
      </c>
      <c r="D5" s="5">
        <f>'Себестоимость по месяцам'!D10</f>
        <v/>
      </c>
      <c r="E5" s="5">
        <f>'Себестоимость по месяцам'!E10</f>
        <v/>
      </c>
      <c r="F5" s="5">
        <f>'Себестоимость по месяцам'!F10</f>
        <v/>
      </c>
      <c r="G5" s="5">
        <f>'Себестоимость по месяцам'!G10</f>
        <v/>
      </c>
      <c r="H5" s="5">
        <f>'Себестоимость по месяцам'!H10</f>
        <v/>
      </c>
      <c r="I5" s="5">
        <f>'Себестоимость по месяцам'!I10</f>
        <v/>
      </c>
      <c r="J5" s="5">
        <f>'Себестоимость по месяцам'!J10</f>
        <v/>
      </c>
      <c r="K5" s="5">
        <f>'Себестоимость по месяцам'!K10</f>
        <v/>
      </c>
      <c r="L5" s="5">
        <f>'Себестоимость по месяцам'!L10</f>
        <v/>
      </c>
      <c r="M5" s="5">
        <f>'Себестоимость по месяцам'!M10</f>
        <v/>
      </c>
    </row>
    <row r="6">
      <c r="A6" s="2" t="inlineStr">
        <is>
          <t>Валовая прибыль</t>
        </is>
      </c>
      <c r="B6" s="6">
        <f>B4-B5</f>
        <v/>
      </c>
      <c r="C6" s="6">
        <f>C4-C5</f>
        <v/>
      </c>
      <c r="D6" s="6">
        <f>D4-D5</f>
        <v/>
      </c>
      <c r="E6" s="6">
        <f>E4-E5</f>
        <v/>
      </c>
      <c r="F6" s="6">
        <f>F4-F5</f>
        <v/>
      </c>
      <c r="G6" s="6">
        <f>G4-G5</f>
        <v/>
      </c>
      <c r="H6" s="6">
        <f>H4-H5</f>
        <v/>
      </c>
      <c r="I6" s="6">
        <f>I4-I5</f>
        <v/>
      </c>
      <c r="J6" s="6">
        <f>J4-J5</f>
        <v/>
      </c>
      <c r="K6" s="6">
        <f>K4-K5</f>
        <v/>
      </c>
      <c r="L6" s="6">
        <f>L4-L5</f>
        <v/>
      </c>
      <c r="M6" s="6">
        <f>M4-M5</f>
        <v/>
      </c>
    </row>
    <row r="7">
      <c r="A7" t="inlineStr">
        <is>
          <t>Административные и коммерческие расходы</t>
        </is>
      </c>
      <c r="B7" s="5">
        <f>'Себестоимость по месяцам'!B11</f>
        <v/>
      </c>
      <c r="C7" s="5">
        <f>'Себестоимость по месяцам'!C11</f>
        <v/>
      </c>
      <c r="D7" s="5">
        <f>'Себестоимость по месяцам'!D11</f>
        <v/>
      </c>
      <c r="E7" s="5">
        <f>'Себестоимость по месяцам'!E11</f>
        <v/>
      </c>
      <c r="F7" s="5">
        <f>'Себестоимость по месяцам'!F11</f>
        <v/>
      </c>
      <c r="G7" s="5">
        <f>'Себестоимость по месяцам'!G11</f>
        <v/>
      </c>
      <c r="H7" s="5">
        <f>'Себестоимость по месяцам'!H11</f>
        <v/>
      </c>
      <c r="I7" s="5">
        <f>'Себестоимость по месяцам'!I11</f>
        <v/>
      </c>
      <c r="J7" s="5">
        <f>'Себестоимость по месяцам'!J11</f>
        <v/>
      </c>
      <c r="K7" s="5">
        <f>'Себестоимость по месяцам'!K11</f>
        <v/>
      </c>
      <c r="L7" s="5">
        <f>'Себестоимость по месяцам'!L11</f>
        <v/>
      </c>
      <c r="M7" s="5">
        <f>'Себестоимость по месяцам'!M11</f>
        <v/>
      </c>
    </row>
    <row r="8">
      <c r="A8" t="inlineStr">
        <is>
          <t>Проценты по кредиту</t>
        </is>
      </c>
      <c r="B8" s="5">
        <f>Кредит!C4</f>
        <v/>
      </c>
      <c r="C8" s="5">
        <f>Кредит!C5</f>
        <v/>
      </c>
      <c r="D8" s="5">
        <f>Кредит!C6</f>
        <v/>
      </c>
      <c r="E8" s="5">
        <f>Кредит!C7</f>
        <v/>
      </c>
      <c r="F8" s="5">
        <f>Кредит!C8</f>
        <v/>
      </c>
      <c r="G8" s="5">
        <f>Кредит!C9</f>
        <v/>
      </c>
      <c r="H8" s="5">
        <f>Кредит!C10</f>
        <v/>
      </c>
      <c r="I8" s="5">
        <f>Кредит!C11</f>
        <v/>
      </c>
      <c r="J8" s="5">
        <f>Кредит!C12</f>
        <v/>
      </c>
      <c r="K8" s="5">
        <f>Кредит!C13</f>
        <v/>
      </c>
      <c r="L8" s="5">
        <f>Кредит!C14</f>
        <v/>
      </c>
      <c r="M8" s="5">
        <f>Кредит!C15</f>
        <v/>
      </c>
    </row>
    <row r="9">
      <c r="A9" s="2" t="inlineStr">
        <is>
          <t>Прибыль до налогообложения</t>
        </is>
      </c>
      <c r="B9" s="6">
        <f>B6-B7-B8</f>
        <v/>
      </c>
      <c r="C9" s="6">
        <f>C6-C7-C8</f>
        <v/>
      </c>
      <c r="D9" s="6">
        <f>D6-D7-D8</f>
        <v/>
      </c>
      <c r="E9" s="6">
        <f>E6-E7-E8</f>
        <v/>
      </c>
      <c r="F9" s="6">
        <f>F6-F7-F8</f>
        <v/>
      </c>
      <c r="G9" s="6">
        <f>G6-G7-G8</f>
        <v/>
      </c>
      <c r="H9" s="6">
        <f>H6-H7-H8</f>
        <v/>
      </c>
      <c r="I9" s="6">
        <f>I6-I7-I8</f>
        <v/>
      </c>
      <c r="J9" s="6">
        <f>J6-J7-J8</f>
        <v/>
      </c>
      <c r="K9" s="6">
        <f>K6-K7-K8</f>
        <v/>
      </c>
      <c r="L9" s="6">
        <f>L6-L7-L8</f>
        <v/>
      </c>
      <c r="M9" s="6">
        <f>M6-M7-M8</f>
        <v/>
      </c>
    </row>
    <row r="10">
      <c r="A10" t="inlineStr">
        <is>
          <t>Налог на прибыль, ставка</t>
        </is>
      </c>
      <c r="B10" s="11" t="n">
        <v>0.15</v>
      </c>
    </row>
    <row r="11">
      <c r="A11" t="inlineStr">
        <is>
          <t>Налог на прибыль, сум</t>
        </is>
      </c>
      <c r="B11" s="5">
        <f>MAX(0,B9)*$B$10</f>
        <v/>
      </c>
      <c r="C11" s="5">
        <f>MAX(0,C9)*$B$10</f>
        <v/>
      </c>
      <c r="D11" s="5">
        <f>MAX(0,D9)*$B$10</f>
        <v/>
      </c>
      <c r="E11" s="5">
        <f>MAX(0,E9)*$B$10</f>
        <v/>
      </c>
      <c r="F11" s="5">
        <f>MAX(0,F9)*$B$10</f>
        <v/>
      </c>
      <c r="G11" s="5">
        <f>MAX(0,G9)*$B$10</f>
        <v/>
      </c>
      <c r="H11" s="5">
        <f>MAX(0,H9)*$B$10</f>
        <v/>
      </c>
      <c r="I11" s="5">
        <f>MAX(0,I9)*$B$10</f>
        <v/>
      </c>
      <c r="J11" s="5">
        <f>MAX(0,J9)*$B$10</f>
        <v/>
      </c>
      <c r="K11" s="5">
        <f>MAX(0,K9)*$B$10</f>
        <v/>
      </c>
      <c r="L11" s="5">
        <f>MAX(0,L9)*$B$10</f>
        <v/>
      </c>
      <c r="M11" s="5">
        <f>MAX(0,M9)*$B$10</f>
        <v/>
      </c>
    </row>
    <row r="12">
      <c r="A12" s="2" t="inlineStr">
        <is>
          <t>ЧИСТАЯ ПРИБЫЛЬ</t>
        </is>
      </c>
      <c r="B12" s="8">
        <f>B9-B11</f>
        <v/>
      </c>
      <c r="C12" s="8">
        <f>C9-C11</f>
        <v/>
      </c>
      <c r="D12" s="8">
        <f>D9-D11</f>
        <v/>
      </c>
      <c r="E12" s="8">
        <f>E9-E11</f>
        <v/>
      </c>
      <c r="F12" s="8">
        <f>F9-F11</f>
        <v/>
      </c>
      <c r="G12" s="8">
        <f>G9-G11</f>
        <v/>
      </c>
      <c r="H12" s="8">
        <f>H9-H11</f>
        <v/>
      </c>
      <c r="I12" s="8">
        <f>I9-I11</f>
        <v/>
      </c>
      <c r="J12" s="8">
        <f>J9-J11</f>
        <v/>
      </c>
      <c r="K12" s="8">
        <f>K9-K11</f>
        <v/>
      </c>
      <c r="L12" s="8">
        <f>L9-L11</f>
        <v/>
      </c>
      <c r="M12" s="8">
        <f>M9-M11</f>
        <v/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14"/>
  <sheetViews>
    <sheetView showGridLines="0" workbookViewId="0">
      <selection activeCell="A1" sqref="A1"/>
    </sheetView>
  </sheetViews>
  <sheetFormatPr baseColWidth="8" defaultRowHeight="15"/>
  <cols>
    <col width="46" customWidth="1" min="1" max="1"/>
  </cols>
  <sheetData>
    <row r="1">
      <c r="A1" s="1" t="inlineStr">
        <is>
          <t>РАБОЧИЙ КАПИТАЛ ПО МЕСЯЦАМ, СУМ</t>
        </is>
      </c>
    </row>
    <row r="3">
      <c r="A3" t="inlineStr">
        <is>
          <t>Оборачиваемость дебиторской задолженности, дней</t>
        </is>
      </c>
      <c r="B3" t="n">
        <v>45</v>
      </c>
    </row>
    <row r="4">
      <c r="A4" t="inlineStr">
        <is>
          <t>Оборачиваемость запасов сырья/материалов, дней</t>
        </is>
      </c>
      <c r="B4" t="n">
        <v>0</v>
      </c>
    </row>
    <row r="5">
      <c r="A5" t="inlineStr">
        <is>
          <t>Оборачиваемость запасов готовой продукции, дней</t>
        </is>
      </c>
      <c r="B5" t="n">
        <v>0</v>
      </c>
    </row>
    <row r="6">
      <c r="A6" t="inlineStr">
        <is>
          <t>Запасы прочие (запчасти, малоценка), сум — фиксированная сумма</t>
        </is>
      </c>
      <c r="B6" t="n">
        <v>5000000</v>
      </c>
    </row>
    <row r="8">
      <c r="A8" s="4" t="inlineStr">
        <is>
          <t>Показатель</t>
        </is>
      </c>
      <c r="B8" s="10" t="inlineStr">
        <is>
          <t>1 Мес.</t>
        </is>
      </c>
      <c r="C8" s="10" t="inlineStr">
        <is>
          <t>2 Мес.</t>
        </is>
      </c>
      <c r="D8" s="10" t="inlineStr">
        <is>
          <t>3 Мес.</t>
        </is>
      </c>
      <c r="E8" s="10" t="inlineStr">
        <is>
          <t>4 Мес.</t>
        </is>
      </c>
      <c r="F8" s="10" t="inlineStr">
        <is>
          <t>5 Мес.</t>
        </is>
      </c>
      <c r="G8" s="10" t="inlineStr">
        <is>
          <t>6 Мес.</t>
        </is>
      </c>
      <c r="H8" s="10" t="inlineStr">
        <is>
          <t>7 Мес.</t>
        </is>
      </c>
      <c r="I8" s="10" t="inlineStr">
        <is>
          <t>8 Мес.</t>
        </is>
      </c>
      <c r="J8" s="10" t="inlineStr">
        <is>
          <t>9 Мес.</t>
        </is>
      </c>
      <c r="K8" s="10" t="inlineStr">
        <is>
          <t>10 Мес.</t>
        </is>
      </c>
      <c r="L8" s="10" t="inlineStr">
        <is>
          <t>11 Мес.</t>
        </is>
      </c>
      <c r="M8" s="10" t="inlineStr">
        <is>
          <t>12 Мес.</t>
        </is>
      </c>
    </row>
    <row r="9">
      <c r="A9" t="inlineStr">
        <is>
          <t>Дебиторская задолженность</t>
        </is>
      </c>
      <c r="B9" s="5">
        <f>'Прибыли и убытки'!B4/30*'Рабочий капитал'!$B$3</f>
        <v/>
      </c>
      <c r="C9" s="5">
        <f>'Прибыли и убытки'!C4/30*'Рабочий капитал'!$B$3</f>
        <v/>
      </c>
      <c r="D9" s="5">
        <f>'Прибыли и убытки'!D4/30*'Рабочий капитал'!$B$3</f>
        <v/>
      </c>
      <c r="E9" s="5">
        <f>'Прибыли и убытки'!E4/30*'Рабочий капитал'!$B$3</f>
        <v/>
      </c>
      <c r="F9" s="5">
        <f>'Прибыли и убытки'!F4/30*'Рабочий капитал'!$B$3</f>
        <v/>
      </c>
      <c r="G9" s="5">
        <f>'Прибыли и убытки'!G4/30*'Рабочий капитал'!$B$3</f>
        <v/>
      </c>
      <c r="H9" s="5">
        <f>'Прибыли и убытки'!H4/30*'Рабочий капитал'!$B$3</f>
        <v/>
      </c>
      <c r="I9" s="5">
        <f>'Прибыли и убытки'!I4/30*'Рабочий капитал'!$B$3</f>
        <v/>
      </c>
      <c r="J9" s="5">
        <f>'Прибыли и убытки'!J4/30*'Рабочий капитал'!$B$3</f>
        <v/>
      </c>
      <c r="K9" s="5">
        <f>'Прибыли и убытки'!K4/30*'Рабочий капитал'!$B$3</f>
        <v/>
      </c>
      <c r="L9" s="5">
        <f>'Прибыли и убытки'!L4/30*'Рабочий капитал'!$B$3</f>
        <v/>
      </c>
      <c r="M9" s="5">
        <f>'Прибыли и убытки'!M4/30*'Рабочий капитал'!$B$3</f>
        <v/>
      </c>
    </row>
    <row r="10">
      <c r="A10" t="inlineStr">
        <is>
          <t>Запасы сырья/материалов</t>
        </is>
      </c>
      <c r="B10" s="5">
        <f>'Себестоимость по месяцам'!B4/30*'Рабочий капитал'!$B$4</f>
        <v/>
      </c>
      <c r="C10" s="5">
        <f>'Себестоимость по месяцам'!C4/30*'Рабочий капитал'!$B$4</f>
        <v/>
      </c>
      <c r="D10" s="5">
        <f>'Себестоимость по месяцам'!D4/30*'Рабочий капитал'!$B$4</f>
        <v/>
      </c>
      <c r="E10" s="5">
        <f>'Себестоимость по месяцам'!E4/30*'Рабочий капитал'!$B$4</f>
        <v/>
      </c>
      <c r="F10" s="5">
        <f>'Себестоимость по месяцам'!F4/30*'Рабочий капитал'!$B$4</f>
        <v/>
      </c>
      <c r="G10" s="5">
        <f>'Себестоимость по месяцам'!G4/30*'Рабочий капитал'!$B$4</f>
        <v/>
      </c>
      <c r="H10" s="5">
        <f>'Себестоимость по месяцам'!H4/30*'Рабочий капитал'!$B$4</f>
        <v/>
      </c>
      <c r="I10" s="5">
        <f>'Себестоимость по месяцам'!I4/30*'Рабочий капитал'!$B$4</f>
        <v/>
      </c>
      <c r="J10" s="5">
        <f>'Себестоимость по месяцам'!J4/30*'Рабочий капитал'!$B$4</f>
        <v/>
      </c>
      <c r="K10" s="5">
        <f>'Себестоимость по месяцам'!K4/30*'Рабочий капитал'!$B$4</f>
        <v/>
      </c>
      <c r="L10" s="5">
        <f>'Себестоимость по месяцам'!L4/30*'Рабочий капитал'!$B$4</f>
        <v/>
      </c>
      <c r="M10" s="5">
        <f>'Себестоимость по месяцам'!M4/30*'Рабочий капитал'!$B$4</f>
        <v/>
      </c>
    </row>
    <row r="11">
      <c r="A11" t="inlineStr">
        <is>
          <t>Запасы готовой продукции</t>
        </is>
      </c>
      <c r="B11" s="5">
        <f>'Себестоимость по месяцам'!B10/30*'Рабочий капитал'!$B$5</f>
        <v/>
      </c>
      <c r="C11" s="5">
        <f>'Себестоимость по месяцам'!C10/30*'Рабочий капитал'!$B$5</f>
        <v/>
      </c>
      <c r="D11" s="5">
        <f>'Себестоимость по месяцам'!D10/30*'Рабочий капитал'!$B$5</f>
        <v/>
      </c>
      <c r="E11" s="5">
        <f>'Себестоимость по месяцам'!E10/30*'Рабочий капитал'!$B$5</f>
        <v/>
      </c>
      <c r="F11" s="5">
        <f>'Себестоимость по месяцам'!F10/30*'Рабочий капитал'!$B$5</f>
        <v/>
      </c>
      <c r="G11" s="5">
        <f>'Себестоимость по месяцам'!G10/30*'Рабочий капитал'!$B$5</f>
        <v/>
      </c>
      <c r="H11" s="5">
        <f>'Себестоимость по месяцам'!H10/30*'Рабочий капитал'!$B$5</f>
        <v/>
      </c>
      <c r="I11" s="5">
        <f>'Себестоимость по месяцам'!I10/30*'Рабочий капитал'!$B$5</f>
        <v/>
      </c>
      <c r="J11" s="5">
        <f>'Себестоимость по месяцам'!J10/30*'Рабочий капитал'!$B$5</f>
        <v/>
      </c>
      <c r="K11" s="5">
        <f>'Себестоимость по месяцам'!K10/30*'Рабочий капитал'!$B$5</f>
        <v/>
      </c>
      <c r="L11" s="5">
        <f>'Себестоимость по месяцам'!L10/30*'Рабочий капитал'!$B$5</f>
        <v/>
      </c>
      <c r="M11" s="5">
        <f>'Себестоимость по месяцам'!M10/30*'Рабочий капитал'!$B$5</f>
        <v/>
      </c>
    </row>
    <row r="12">
      <c r="A12" t="inlineStr">
        <is>
          <t>Запасы прочие</t>
        </is>
      </c>
      <c r="B12" s="5">
        <f>'Рабочий капитал'!$B$6</f>
        <v/>
      </c>
      <c r="C12" s="5">
        <f>'Рабочий капитал'!$B$6</f>
        <v/>
      </c>
      <c r="D12" s="5">
        <f>'Рабочий капитал'!$B$6</f>
        <v/>
      </c>
      <c r="E12" s="5">
        <f>'Рабочий капитал'!$B$6</f>
        <v/>
      </c>
      <c r="F12" s="5">
        <f>'Рабочий капитал'!$B$6</f>
        <v/>
      </c>
      <c r="G12" s="5">
        <f>'Рабочий капитал'!$B$6</f>
        <v/>
      </c>
      <c r="H12" s="5">
        <f>'Рабочий капитал'!$B$6</f>
        <v/>
      </c>
      <c r="I12" s="5">
        <f>'Рабочий капитал'!$B$6</f>
        <v/>
      </c>
      <c r="J12" s="5">
        <f>'Рабочий капитал'!$B$6</f>
        <v/>
      </c>
      <c r="K12" s="5">
        <f>'Рабочий капитал'!$B$6</f>
        <v/>
      </c>
      <c r="L12" s="5">
        <f>'Рабочий капитал'!$B$6</f>
        <v/>
      </c>
      <c r="M12" s="5">
        <f>'Рабочий капитал'!$B$6</f>
        <v/>
      </c>
    </row>
    <row r="13">
      <c r="A13" s="2" t="inlineStr">
        <is>
          <t>ИТОГО РАБОЧИЙ КАПИТАЛ</t>
        </is>
      </c>
      <c r="B13" s="6">
        <f>B9+B10+B11+B12</f>
        <v/>
      </c>
      <c r="C13" s="6">
        <f>C9+C10+C11+C12</f>
        <v/>
      </c>
      <c r="D13" s="6">
        <f>D9+D10+D11+D12</f>
        <v/>
      </c>
      <c r="E13" s="6">
        <f>E9+E10+E11+E12</f>
        <v/>
      </c>
      <c r="F13" s="6">
        <f>F9+F10+F11+F12</f>
        <v/>
      </c>
      <c r="G13" s="6">
        <f>G9+G10+G11+G12</f>
        <v/>
      </c>
      <c r="H13" s="6">
        <f>H9+H10+H11+H12</f>
        <v/>
      </c>
      <c r="I13" s="6">
        <f>I9+I10+I11+I12</f>
        <v/>
      </c>
      <c r="J13" s="6">
        <f>J9+J10+J11+J12</f>
        <v/>
      </c>
      <c r="K13" s="6">
        <f>K9+K10+K11+K12</f>
        <v/>
      </c>
      <c r="L13" s="6">
        <f>L9+L10+L11+L12</f>
        <v/>
      </c>
      <c r="M13" s="6">
        <f>M9+M10+M11+M12</f>
        <v/>
      </c>
    </row>
    <row r="14">
      <c r="A14" t="inlineStr">
        <is>
          <t>ИЗМЕНЕНИЕ РАБОЧЕГО КАПИТАЛА (Δ)</t>
        </is>
      </c>
      <c r="B14" s="5">
        <f>B13</f>
        <v/>
      </c>
      <c r="C14" s="5">
        <f>C13-B13</f>
        <v/>
      </c>
      <c r="D14" s="5">
        <f>D13-C13</f>
        <v/>
      </c>
      <c r="E14" s="5">
        <f>E13-D13</f>
        <v/>
      </c>
      <c r="F14" s="5">
        <f>F13-E13</f>
        <v/>
      </c>
      <c r="G14" s="5">
        <f>G13-F13</f>
        <v/>
      </c>
      <c r="H14" s="5">
        <f>H13-G13</f>
        <v/>
      </c>
      <c r="I14" s="5">
        <f>I13-H13</f>
        <v/>
      </c>
      <c r="J14" s="5">
        <f>J13-I13</f>
        <v/>
      </c>
      <c r="K14" s="5">
        <f>K13-J13</f>
        <v/>
      </c>
      <c r="L14" s="5">
        <f>L13-K13</f>
        <v/>
      </c>
      <c r="M14" s="5">
        <f>M13-L13</f>
        <v/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N15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6" customWidth="1" min="2" max="2"/>
  </cols>
  <sheetData>
    <row r="1">
      <c r="A1" s="1" t="inlineStr">
        <is>
          <t>ПОТОК НАЛИЧНОСТИ, СУМ</t>
        </is>
      </c>
    </row>
    <row r="3">
      <c r="A3" s="4" t="inlineStr">
        <is>
          <t>Показатель</t>
        </is>
      </c>
      <c r="B3" s="4" t="inlineStr">
        <is>
          <t>Инвестиции</t>
        </is>
      </c>
      <c r="C3" s="13" t="inlineStr">
        <is>
          <t>1 Мес.</t>
        </is>
      </c>
      <c r="D3" s="13" t="inlineStr">
        <is>
          <t>2 Мес.</t>
        </is>
      </c>
      <c r="E3" s="13" t="inlineStr">
        <is>
          <t>3 Мес.</t>
        </is>
      </c>
      <c r="F3" s="13" t="inlineStr">
        <is>
          <t>4 Мес.</t>
        </is>
      </c>
      <c r="G3" s="13" t="inlineStr">
        <is>
          <t>5 Мес.</t>
        </is>
      </c>
      <c r="H3" s="13" t="inlineStr">
        <is>
          <t>6 Мес.</t>
        </is>
      </c>
      <c r="I3" s="13" t="inlineStr">
        <is>
          <t>7 Мес.</t>
        </is>
      </c>
      <c r="J3" s="13" t="inlineStr">
        <is>
          <t>8 Мес.</t>
        </is>
      </c>
      <c r="K3" s="13" t="inlineStr">
        <is>
          <t>9 Мес.</t>
        </is>
      </c>
      <c r="L3" s="13" t="inlineStr">
        <is>
          <t>10 Мес.</t>
        </is>
      </c>
      <c r="M3" s="13" t="inlineStr">
        <is>
          <t>11 Мес.</t>
        </is>
      </c>
      <c r="N3" s="13" t="inlineStr">
        <is>
          <t>12 Мес.</t>
        </is>
      </c>
    </row>
    <row r="4">
      <c r="A4" t="inlineStr">
        <is>
          <t>Чистая прибыль</t>
        </is>
      </c>
      <c r="C4" s="5">
        <f>'Прибыли и убытки'!B12</f>
        <v/>
      </c>
      <c r="D4" s="5">
        <f>'Прибыли и убытки'!C12</f>
        <v/>
      </c>
      <c r="E4" s="5">
        <f>'Прибыли и убытки'!D12</f>
        <v/>
      </c>
      <c r="F4" s="5">
        <f>'Прибыли и убытки'!E12</f>
        <v/>
      </c>
      <c r="G4" s="5">
        <f>'Прибыли и убытки'!F12</f>
        <v/>
      </c>
      <c r="H4" s="5">
        <f>'Прибыли и убытки'!G12</f>
        <v/>
      </c>
      <c r="I4" s="5">
        <f>'Прибыли и убытки'!H12</f>
        <v/>
      </c>
      <c r="J4" s="5">
        <f>'Прибыли и убытки'!I12</f>
        <v/>
      </c>
      <c r="K4" s="5">
        <f>'Прибыли и убытки'!J12</f>
        <v/>
      </c>
      <c r="L4" s="5">
        <f>'Прибыли и убытки'!K12</f>
        <v/>
      </c>
      <c r="M4" s="5">
        <f>'Прибыли и убытки'!L12</f>
        <v/>
      </c>
      <c r="N4" s="5">
        <f>'Прибыли и убытки'!M12</f>
        <v/>
      </c>
    </row>
    <row r="5">
      <c r="A5" t="inlineStr">
        <is>
          <t>плюс: Амортизация (неденежная статья)</t>
        </is>
      </c>
      <c r="C5" s="5">
        <f>Амортизация!D5</f>
        <v/>
      </c>
      <c r="D5" s="5">
        <f>Амортизация!E5</f>
        <v/>
      </c>
      <c r="E5" s="5">
        <f>Амортизация!F5</f>
        <v/>
      </c>
      <c r="F5" s="5">
        <f>Амортизация!G5</f>
        <v/>
      </c>
      <c r="G5" s="5">
        <f>Амортизация!H5</f>
        <v/>
      </c>
      <c r="H5" s="5">
        <f>Амортизация!I5</f>
        <v/>
      </c>
      <c r="I5" s="5">
        <f>Амортизация!J5</f>
        <v/>
      </c>
      <c r="J5" s="5">
        <f>Амортизация!K5</f>
        <v/>
      </c>
      <c r="K5" s="5">
        <f>Амортизация!L5</f>
        <v/>
      </c>
      <c r="L5" s="5">
        <f>Амортизация!M5</f>
        <v/>
      </c>
      <c r="M5" s="5">
        <f>Амортизация!N5</f>
        <v/>
      </c>
      <c r="N5" s="5">
        <f>Амортизация!O5</f>
        <v/>
      </c>
    </row>
    <row r="6">
      <c r="A6" t="inlineStr">
        <is>
          <t>минус: Изменение рабочего капитала</t>
        </is>
      </c>
      <c r="C6" s="5">
        <f>-'Рабочий капитал'!B14</f>
        <v/>
      </c>
      <c r="D6" s="5">
        <f>-'Рабочий капитал'!C14</f>
        <v/>
      </c>
      <c r="E6" s="5">
        <f>-'Рабочий капитал'!D14</f>
        <v/>
      </c>
      <c r="F6" s="5">
        <f>-'Рабочий капитал'!E14</f>
        <v/>
      </c>
      <c r="G6" s="5">
        <f>-'Рабочий капитал'!F14</f>
        <v/>
      </c>
      <c r="H6" s="5">
        <f>-'Рабочий капитал'!G14</f>
        <v/>
      </c>
      <c r="I6" s="5">
        <f>-'Рабочий капитал'!H14</f>
        <v/>
      </c>
      <c r="J6" s="5">
        <f>-'Рабочий капитал'!I14</f>
        <v/>
      </c>
      <c r="K6" s="5">
        <f>-'Рабочий капитал'!J14</f>
        <v/>
      </c>
      <c r="L6" s="5">
        <f>-'Рабочий капитал'!K14</f>
        <v/>
      </c>
      <c r="M6" s="5">
        <f>-'Рабочий капитал'!L14</f>
        <v/>
      </c>
      <c r="N6" s="5">
        <f>-'Рабочий капитал'!M14</f>
        <v/>
      </c>
    </row>
    <row r="7">
      <c r="A7" s="2" t="inlineStr">
        <is>
          <t>ПОТОК ОТ ОПЕРАЦИОННОЙ ДЕЯТЕЛЬНОСТИ</t>
        </is>
      </c>
      <c r="C7" s="6">
        <f>C4+C5+C6</f>
        <v/>
      </c>
      <c r="D7" s="6">
        <f>D4+D5+D6</f>
        <v/>
      </c>
      <c r="E7" s="6">
        <f>E4+E5+E6</f>
        <v/>
      </c>
      <c r="F7" s="6">
        <f>F4+F5+F6</f>
        <v/>
      </c>
      <c r="G7" s="6">
        <f>G4+G5+G6</f>
        <v/>
      </c>
      <c r="H7" s="6">
        <f>H4+H5+H6</f>
        <v/>
      </c>
      <c r="I7" s="6">
        <f>I4+I5+I6</f>
        <v/>
      </c>
      <c r="J7" s="6">
        <f>J4+J5+J6</f>
        <v/>
      </c>
      <c r="K7" s="6">
        <f>K4+K5+K6</f>
        <v/>
      </c>
      <c r="L7" s="6">
        <f>L4+L5+L6</f>
        <v/>
      </c>
      <c r="M7" s="6">
        <f>M4+M5+M6</f>
        <v/>
      </c>
      <c r="N7" s="6">
        <f>N4+N5+N6</f>
        <v/>
      </c>
    </row>
    <row r="8">
      <c r="A8" t="inlineStr">
        <is>
          <t>Вложения в основные средства (единоразово)</t>
        </is>
      </c>
      <c r="B8" s="5">
        <f>-'Смета проекта'!B10</f>
        <v/>
      </c>
      <c r="C8" s="5" t="n">
        <v>0</v>
      </c>
      <c r="D8" s="5" t="n">
        <v>0</v>
      </c>
      <c r="E8" s="5" t="n">
        <v>0</v>
      </c>
      <c r="F8" s="5" t="n">
        <v>0</v>
      </c>
      <c r="G8" s="5" t="n">
        <v>0</v>
      </c>
      <c r="H8" s="5" t="n">
        <v>0</v>
      </c>
      <c r="I8" s="5" t="n">
        <v>0</v>
      </c>
      <c r="J8" s="5" t="n">
        <v>0</v>
      </c>
      <c r="K8" s="5" t="n">
        <v>0</v>
      </c>
      <c r="L8" s="5" t="n">
        <v>0</v>
      </c>
      <c r="M8" s="5" t="n">
        <v>0</v>
      </c>
      <c r="N8" s="5" t="n">
        <v>0</v>
      </c>
    </row>
    <row r="9">
      <c r="A9" s="2" t="inlineStr">
        <is>
          <t>ПОТОК ОТ ИНВЕСТИЦИОННОЙ ДЕЯТЕЛЬНОСТИ</t>
        </is>
      </c>
      <c r="B9" s="6">
        <f>B8</f>
        <v/>
      </c>
      <c r="C9" s="6">
        <f>C8</f>
        <v/>
      </c>
      <c r="D9" s="6">
        <f>D8</f>
        <v/>
      </c>
      <c r="E9" s="6">
        <f>E8</f>
        <v/>
      </c>
      <c r="F9" s="6">
        <f>F8</f>
        <v/>
      </c>
      <c r="G9" s="6">
        <f>G8</f>
        <v/>
      </c>
      <c r="H9" s="6">
        <f>H8</f>
        <v/>
      </c>
      <c r="I9" s="6">
        <f>I8</f>
        <v/>
      </c>
      <c r="J9" s="6">
        <f>J8</f>
        <v/>
      </c>
      <c r="K9" s="6">
        <f>K8</f>
        <v/>
      </c>
      <c r="L9" s="6">
        <f>L8</f>
        <v/>
      </c>
      <c r="M9" s="6">
        <f>M8</f>
        <v/>
      </c>
      <c r="N9" s="6">
        <f>N8</f>
        <v/>
      </c>
    </row>
    <row r="10">
      <c r="A10" t="inlineStr">
        <is>
          <t>Получение кредита и вклад собственного капитала</t>
        </is>
      </c>
      <c r="B10" s="5">
        <f>Финансирование!B4+Финансирование!B18</f>
        <v/>
      </c>
    </row>
    <row r="11">
      <c r="A11" t="inlineStr">
        <is>
          <t>Погашение основного долга по кредиту</t>
        </is>
      </c>
      <c r="C11" s="5">
        <f>-Кредит!D4</f>
        <v/>
      </c>
      <c r="D11" s="5">
        <f>-Кредит!D5</f>
        <v/>
      </c>
      <c r="E11" s="5">
        <f>-Кредит!D6</f>
        <v/>
      </c>
      <c r="F11" s="5">
        <f>-Кредит!D7</f>
        <v/>
      </c>
      <c r="G11" s="5">
        <f>-Кредит!D8</f>
        <v/>
      </c>
      <c r="H11" s="5">
        <f>-Кредит!D9</f>
        <v/>
      </c>
      <c r="I11" s="5">
        <f>-Кредит!D10</f>
        <v/>
      </c>
      <c r="J11" s="5">
        <f>-Кредит!D11</f>
        <v/>
      </c>
      <c r="K11" s="5">
        <f>-Кредит!D12</f>
        <v/>
      </c>
      <c r="L11" s="5">
        <f>-Кредит!D13</f>
        <v/>
      </c>
      <c r="M11" s="5">
        <f>-Кредит!D14</f>
        <v/>
      </c>
      <c r="N11" s="5">
        <f>-Кредит!D15</f>
        <v/>
      </c>
    </row>
    <row r="12">
      <c r="A12" s="2" t="inlineStr">
        <is>
          <t>ПОТОК ОТ ФИНАНСОВОЙ ДЕЯТЕЛЬНОСТИ</t>
        </is>
      </c>
      <c r="B12" s="6">
        <f>B10</f>
        <v/>
      </c>
      <c r="C12" s="6">
        <f>C11</f>
        <v/>
      </c>
      <c r="D12" s="6">
        <f>D11</f>
        <v/>
      </c>
      <c r="E12" s="6">
        <f>E11</f>
        <v/>
      </c>
      <c r="F12" s="6">
        <f>F11</f>
        <v/>
      </c>
      <c r="G12" s="6">
        <f>G11</f>
        <v/>
      </c>
      <c r="H12" s="6">
        <f>H11</f>
        <v/>
      </c>
      <c r="I12" s="6">
        <f>I11</f>
        <v/>
      </c>
      <c r="J12" s="6">
        <f>J11</f>
        <v/>
      </c>
      <c r="K12" s="6">
        <f>K11</f>
        <v/>
      </c>
      <c r="L12" s="6">
        <f>L11</f>
        <v/>
      </c>
      <c r="M12" s="6">
        <f>M11</f>
        <v/>
      </c>
      <c r="N12" s="6">
        <f>N11</f>
        <v/>
      </c>
    </row>
    <row r="13">
      <c r="A13" s="2" t="inlineStr">
        <is>
          <t>ЧИСТЫЙ ДЕНЕЖНЫЙ ПОТОК ЗА ПЕРИОД</t>
        </is>
      </c>
      <c r="B13" s="6">
        <f>B9+B12</f>
        <v/>
      </c>
      <c r="C13" s="6">
        <f>C7+C9+C12</f>
        <v/>
      </c>
      <c r="D13" s="6">
        <f>D7+D9+D12</f>
        <v/>
      </c>
      <c r="E13" s="6">
        <f>E7+E9+E12</f>
        <v/>
      </c>
      <c r="F13" s="6">
        <f>F7+F9+F12</f>
        <v/>
      </c>
      <c r="G13" s="6">
        <f>G7+G9+G12</f>
        <v/>
      </c>
      <c r="H13" s="6">
        <f>H7+H9+H12</f>
        <v/>
      </c>
      <c r="I13" s="6">
        <f>I7+I9+I12</f>
        <v/>
      </c>
      <c r="J13" s="6">
        <f>J7+J9+J12</f>
        <v/>
      </c>
      <c r="K13" s="6">
        <f>K7+K9+K12</f>
        <v/>
      </c>
      <c r="L13" s="6">
        <f>L7+L9+L12</f>
        <v/>
      </c>
      <c r="M13" s="6">
        <f>M7+M9+M12</f>
        <v/>
      </c>
      <c r="N13" s="6">
        <f>N7+N9+N12</f>
        <v/>
      </c>
    </row>
    <row r="14">
      <c r="A14" t="inlineStr">
        <is>
          <t>Остаток денежных средств на начало периода</t>
        </is>
      </c>
      <c r="C14" s="5">
        <f>B13</f>
        <v/>
      </c>
      <c r="D14" s="5">
        <f>C15</f>
        <v/>
      </c>
      <c r="E14" s="5">
        <f>D15</f>
        <v/>
      </c>
      <c r="F14" s="5">
        <f>E15</f>
        <v/>
      </c>
      <c r="G14" s="5">
        <f>F15</f>
        <v/>
      </c>
      <c r="H14" s="5">
        <f>G15</f>
        <v/>
      </c>
      <c r="I14" s="5">
        <f>H15</f>
        <v/>
      </c>
      <c r="J14" s="5">
        <f>I15</f>
        <v/>
      </c>
      <c r="K14" s="5">
        <f>J15</f>
        <v/>
      </c>
      <c r="L14" s="5">
        <f>K15</f>
        <v/>
      </c>
      <c r="M14" s="5">
        <f>L15</f>
        <v/>
      </c>
      <c r="N14" s="5">
        <f>M15</f>
        <v/>
      </c>
    </row>
    <row r="15">
      <c r="A15" s="2" t="inlineStr">
        <is>
          <t>ОСТАТОК ДЕНЕЖНЫХ СРЕДСТВ НА КОНЕЦ ПЕРИОДА</t>
        </is>
      </c>
      <c r="C15" s="8">
        <f>C14+C13</f>
        <v/>
      </c>
      <c r="D15" s="8">
        <f>D14+D13</f>
        <v/>
      </c>
      <c r="E15" s="8">
        <f>E14+E13</f>
        <v/>
      </c>
      <c r="F15" s="8">
        <f>F14+F13</f>
        <v/>
      </c>
      <c r="G15" s="8">
        <f>G14+G13</f>
        <v/>
      </c>
      <c r="H15" s="8">
        <f>H14+H13</f>
        <v/>
      </c>
      <c r="I15" s="8">
        <f>I14+I13</f>
        <v/>
      </c>
      <c r="J15" s="8">
        <f>J14+J13</f>
        <v/>
      </c>
      <c r="K15" s="8">
        <f>K14+K13</f>
        <v/>
      </c>
      <c r="L15" s="8">
        <f>L14+L13</f>
        <v/>
      </c>
      <c r="M15" s="8">
        <f>M14+M13</f>
        <v/>
      </c>
      <c r="N15" s="8">
        <f>N14+N13</f>
        <v/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N14"/>
  <sheetViews>
    <sheetView showGridLines="0" workbookViewId="0">
      <selection activeCell="A1" sqref="A1"/>
    </sheetView>
  </sheetViews>
  <sheetFormatPr baseColWidth="8" defaultRowHeight="15"/>
  <cols>
    <col width="52" customWidth="1" min="1" max="1"/>
    <col width="18" customWidth="1" min="2" max="2"/>
  </cols>
  <sheetData>
    <row r="1">
      <c r="A1" s="1" t="inlineStr">
        <is>
          <t>ОЦЕНКА ЭФФЕКТИВНОСТИ ПРОЕКТА (NPV И IRR)</t>
        </is>
      </c>
    </row>
    <row r="2">
      <c r="A2" s="3" t="inlineStr">
        <is>
          <t>Упрощение: расчёт охватывает только Год 1 проекта (12 мес.) — в реальном ТЭО период анализа обычно равен сроку кредита или окупаемости (несколько лет).</t>
        </is>
      </c>
    </row>
    <row r="4">
      <c r="A4" t="inlineStr">
        <is>
          <t>Ставка дисконтирования, % годовых</t>
        </is>
      </c>
      <c r="B4" s="11" t="n">
        <v>0.2</v>
      </c>
    </row>
    <row r="6">
      <c r="A6" s="4" t="inlineStr">
        <is>
          <t>Период</t>
        </is>
      </c>
      <c r="B6" s="4" t="n">
        <v>0</v>
      </c>
      <c r="C6" s="4" t="n">
        <v>1</v>
      </c>
      <c r="D6" s="4" t="n">
        <v>2</v>
      </c>
      <c r="E6" s="4" t="n">
        <v>3</v>
      </c>
      <c r="F6" s="4" t="n">
        <v>4</v>
      </c>
      <c r="G6" s="4" t="n">
        <v>5</v>
      </c>
      <c r="H6" s="4" t="n">
        <v>6</v>
      </c>
      <c r="I6" s="4" t="n">
        <v>7</v>
      </c>
      <c r="J6" s="4" t="n">
        <v>8</v>
      </c>
      <c r="K6" s="4" t="n">
        <v>9</v>
      </c>
      <c r="L6" s="4" t="n">
        <v>10</v>
      </c>
      <c r="M6" s="4" t="n">
        <v>11</v>
      </c>
      <c r="N6" s="4" t="n">
        <v>12</v>
      </c>
    </row>
    <row r="7">
      <c r="A7" t="inlineStr">
        <is>
          <t>Денежный поток проекта (без учёта финансирования)</t>
        </is>
      </c>
      <c r="B7" s="5">
        <f>'Поток наличности'!B9</f>
        <v/>
      </c>
      <c r="C7" s="5">
        <f>'Поток наличности'!C7+'Поток наличности'!C9</f>
        <v/>
      </c>
      <c r="D7" s="5">
        <f>'Поток наличности'!D7+'Поток наличности'!D9</f>
        <v/>
      </c>
      <c r="E7" s="5">
        <f>'Поток наличности'!E7+'Поток наличности'!E9</f>
        <v/>
      </c>
      <c r="F7" s="5">
        <f>'Поток наличности'!F7+'Поток наличности'!F9</f>
        <v/>
      </c>
      <c r="G7" s="5">
        <f>'Поток наличности'!G7+'Поток наличности'!G9</f>
        <v/>
      </c>
      <c r="H7" s="5">
        <f>'Поток наличности'!H7+'Поток наличности'!H9</f>
        <v/>
      </c>
      <c r="I7" s="5">
        <f>'Поток наличности'!I7+'Поток наличности'!I9</f>
        <v/>
      </c>
      <c r="J7" s="5">
        <f>'Поток наличности'!J7+'Поток наличности'!J9</f>
        <v/>
      </c>
      <c r="K7" s="5">
        <f>'Поток наличности'!K7+'Поток наличности'!K9</f>
        <v/>
      </c>
      <c r="L7" s="5">
        <f>'Поток наличности'!L7+'Поток наличности'!L9</f>
        <v/>
      </c>
      <c r="M7" s="5">
        <f>'Поток наличности'!M7+'Поток наличности'!M9</f>
        <v/>
      </c>
      <c r="N7" s="5">
        <f>'Поток наличности'!N7+'Поток наличности'!N9</f>
        <v/>
      </c>
    </row>
    <row r="9">
      <c r="A9" s="2" t="inlineStr">
        <is>
          <t>NPV проекта, сум</t>
        </is>
      </c>
      <c r="B9" s="6">
        <f>NPV('NPV и IRR'!$B$4/12,C7:N7)+B7</f>
        <v/>
      </c>
    </row>
    <row r="10">
      <c r="A10" t="inlineStr">
        <is>
          <t>IRR проекта, %/мес.</t>
        </is>
      </c>
      <c r="B10" s="14">
        <f>IFERROR(IRR(B7:N7),"н/д за 12 мес.")</f>
        <v/>
      </c>
    </row>
    <row r="11">
      <c r="A11" s="2" t="inlineStr">
        <is>
          <t>IRR проекта, % годовых</t>
        </is>
      </c>
      <c r="B11" s="15">
        <f>IFERROR((1+B10)^12-1,"н/д за 12 мес.")</f>
        <v/>
      </c>
    </row>
    <row r="12">
      <c r="A12" s="3" t="inlineStr">
        <is>
          <t>Примечание: «н/д» означает, что при данном 12-месячном денежном потоке IRR математически не определяется (проект ещё не выходит на самоокупаемость в пределах Года 1) — это ожидаемо для капиталоёмких проектов с более длинным сроком окупаемости; NPV выше рассчитан и остаётся информативным.</t>
        </is>
      </c>
    </row>
    <row r="13"/>
    <row r="14"/>
  </sheetData>
  <mergeCells count="2">
    <mergeCell ref="A2:H2"/>
    <mergeCell ref="A12:H14"/>
  </mergeCells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B8"/>
  <sheetViews>
    <sheetView showGridLines="0" workbookViewId="0">
      <selection activeCell="A1" sqref="A1"/>
    </sheetView>
  </sheetViews>
  <sheetFormatPr baseColWidth="8" defaultRowHeight="15"/>
  <cols>
    <col width="52" customWidth="1" min="1" max="1"/>
    <col width="18" customWidth="1" min="2" max="2"/>
  </cols>
  <sheetData>
    <row r="1">
      <c r="A1" s="1" t="inlineStr">
        <is>
          <t>ТОЧКА БЕЗУБЫТОЧНОСТИ (ПРИ ПОЛНОЙ МОЩНОСТИ, БАЗА МЕС. 1)</t>
        </is>
      </c>
    </row>
    <row r="3">
      <c r="A3" t="inlineStr">
        <is>
          <t>Выручка при полной мощности, сум/мес</t>
        </is>
      </c>
      <c r="B3" s="5">
        <f>'План продаж'!C10</f>
        <v/>
      </c>
    </row>
    <row r="4">
      <c r="A4" t="inlineStr">
        <is>
          <t>Переменные затраты при полной мощности, сум/мес</t>
        </is>
      </c>
      <c r="B4" s="5">
        <f>'Структура затрат'!F10</f>
        <v/>
      </c>
    </row>
    <row r="5">
      <c r="A5" t="inlineStr">
        <is>
          <t>Постоянные затраты, сум/мес</t>
        </is>
      </c>
      <c r="B5" s="5">
        <f>'Структура затрат'!E10</f>
        <v/>
      </c>
    </row>
    <row r="6">
      <c r="A6" t="inlineStr">
        <is>
          <t>Маржинальная рентабельность (вклад на покрытие), %</t>
        </is>
      </c>
      <c r="B6" s="9">
        <f>(B3-B4)/B3</f>
        <v/>
      </c>
    </row>
    <row r="7">
      <c r="A7" s="2" t="inlineStr">
        <is>
          <t>ТОЧКА БЕЗУБЫТОЧНОСТИ ПО ВЫРУЧКЕ, сум/мес</t>
        </is>
      </c>
      <c r="B7" s="6">
        <f>B5/B6</f>
        <v/>
      </c>
    </row>
    <row r="8">
      <c r="A8" t="inlineStr">
        <is>
          <t>Точка безубыточности, % от полной мощности</t>
        </is>
      </c>
      <c r="B8" s="9">
        <f>B7/B3</f>
        <v/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17"/>
  <sheetViews>
    <sheetView showGridLines="0" workbookViewId="0">
      <selection activeCell="A1" sqref="A1"/>
    </sheetView>
  </sheetViews>
  <sheetFormatPr baseColWidth="8" defaultRowHeight="15"/>
  <cols>
    <col width="48" customWidth="1" min="1" max="1"/>
  </cols>
  <sheetData>
    <row r="1">
      <c r="A1" s="1" t="inlineStr">
        <is>
          <t>ПРОГНОЗНЫЙ БАЛАНС ПО МЕСЯЦАМ, СУМ</t>
        </is>
      </c>
    </row>
    <row r="3">
      <c r="A3" s="4" t="inlineStr">
        <is>
          <t>Статья</t>
        </is>
      </c>
      <c r="B3" s="10" t="inlineStr">
        <is>
          <t>1 Мес.</t>
        </is>
      </c>
      <c r="C3" s="10" t="inlineStr">
        <is>
          <t>2 Мес.</t>
        </is>
      </c>
      <c r="D3" s="10" t="inlineStr">
        <is>
          <t>3 Мес.</t>
        </is>
      </c>
      <c r="E3" s="10" t="inlineStr">
        <is>
          <t>4 Мес.</t>
        </is>
      </c>
      <c r="F3" s="10" t="inlineStr">
        <is>
          <t>5 Мес.</t>
        </is>
      </c>
      <c r="G3" s="10" t="inlineStr">
        <is>
          <t>6 Мес.</t>
        </is>
      </c>
      <c r="H3" s="10" t="inlineStr">
        <is>
          <t>7 Мес.</t>
        </is>
      </c>
      <c r="I3" s="10" t="inlineStr">
        <is>
          <t>8 Мес.</t>
        </is>
      </c>
      <c r="J3" s="10" t="inlineStr">
        <is>
          <t>9 Мес.</t>
        </is>
      </c>
      <c r="K3" s="10" t="inlineStr">
        <is>
          <t>10 Мес.</t>
        </is>
      </c>
      <c r="L3" s="10" t="inlineStr">
        <is>
          <t>11 Мес.</t>
        </is>
      </c>
      <c r="M3" s="10" t="inlineStr">
        <is>
          <t>12 Мес.</t>
        </is>
      </c>
    </row>
    <row r="4">
      <c r="A4" s="2" t="inlineStr">
        <is>
          <t>АКТИВЫ</t>
        </is>
      </c>
    </row>
    <row r="5">
      <c r="A5" t="inlineStr">
        <is>
          <t>Денежные средства</t>
        </is>
      </c>
      <c r="B5" s="5">
        <f>'Поток наличности'!C15</f>
        <v/>
      </c>
      <c r="C5" s="5">
        <f>'Поток наличности'!D15</f>
        <v/>
      </c>
      <c r="D5" s="5">
        <f>'Поток наличности'!E15</f>
        <v/>
      </c>
      <c r="E5" s="5">
        <f>'Поток наличности'!F15</f>
        <v/>
      </c>
      <c r="F5" s="5">
        <f>'Поток наличности'!G15</f>
        <v/>
      </c>
      <c r="G5" s="5">
        <f>'Поток наличности'!H15</f>
        <v/>
      </c>
      <c r="H5" s="5">
        <f>'Поток наличности'!I15</f>
        <v/>
      </c>
      <c r="I5" s="5">
        <f>'Поток наличности'!J15</f>
        <v/>
      </c>
      <c r="J5" s="5">
        <f>'Поток наличности'!K15</f>
        <v/>
      </c>
      <c r="K5" s="5">
        <f>'Поток наличности'!L15</f>
        <v/>
      </c>
      <c r="L5" s="5">
        <f>'Поток наличности'!M15</f>
        <v/>
      </c>
      <c r="M5" s="5">
        <f>'Поток наличности'!N15</f>
        <v/>
      </c>
    </row>
    <row r="6">
      <c r="A6" t="inlineStr">
        <is>
          <t>Дебиторская задолженность</t>
        </is>
      </c>
      <c r="B6" s="5">
        <f>'Рабочий капитал'!B9</f>
        <v/>
      </c>
      <c r="C6" s="5">
        <f>'Рабочий капитал'!C9</f>
        <v/>
      </c>
      <c r="D6" s="5">
        <f>'Рабочий капитал'!D9</f>
        <v/>
      </c>
      <c r="E6" s="5">
        <f>'Рабочий капитал'!E9</f>
        <v/>
      </c>
      <c r="F6" s="5">
        <f>'Рабочий капитал'!F9</f>
        <v/>
      </c>
      <c r="G6" s="5">
        <f>'Рабочий капитал'!G9</f>
        <v/>
      </c>
      <c r="H6" s="5">
        <f>'Рабочий капитал'!H9</f>
        <v/>
      </c>
      <c r="I6" s="5">
        <f>'Рабочий капитал'!I9</f>
        <v/>
      </c>
      <c r="J6" s="5">
        <f>'Рабочий капитал'!J9</f>
        <v/>
      </c>
      <c r="K6" s="5">
        <f>'Рабочий капитал'!K9</f>
        <v/>
      </c>
      <c r="L6" s="5">
        <f>'Рабочий капитал'!L9</f>
        <v/>
      </c>
      <c r="M6" s="5">
        <f>'Рабочий капитал'!M9</f>
        <v/>
      </c>
    </row>
    <row r="7">
      <c r="A7" t="inlineStr">
        <is>
          <t>Запасы (сырьё, готовая продукция, прочие)</t>
        </is>
      </c>
      <c r="B7" s="5">
        <f>'Рабочий капитал'!B10+'Рабочий капитал'!B11+'Рабочий капитал'!B12</f>
        <v/>
      </c>
      <c r="C7" s="5">
        <f>'Рабочий капитал'!C10+'Рабочий капитал'!C11+'Рабочий капитал'!C12</f>
        <v/>
      </c>
      <c r="D7" s="5">
        <f>'Рабочий капитал'!D10+'Рабочий капитал'!D11+'Рабочий капитал'!D12</f>
        <v/>
      </c>
      <c r="E7" s="5">
        <f>'Рабочий капитал'!E10+'Рабочий капитал'!E11+'Рабочий капитал'!E12</f>
        <v/>
      </c>
      <c r="F7" s="5">
        <f>'Рабочий капитал'!F10+'Рабочий капитал'!F11+'Рабочий капитал'!F12</f>
        <v/>
      </c>
      <c r="G7" s="5">
        <f>'Рабочий капитал'!G10+'Рабочий капитал'!G11+'Рабочий капитал'!G12</f>
        <v/>
      </c>
      <c r="H7" s="5">
        <f>'Рабочий капитал'!H10+'Рабочий капитал'!H11+'Рабочий капитал'!H12</f>
        <v/>
      </c>
      <c r="I7" s="5">
        <f>'Рабочий капитал'!I10+'Рабочий капитал'!I11+'Рабочий капитал'!I12</f>
        <v/>
      </c>
      <c r="J7" s="5">
        <f>'Рабочий капитал'!J10+'Рабочий капитал'!J11+'Рабочий капитал'!J12</f>
        <v/>
      </c>
      <c r="K7" s="5">
        <f>'Рабочий капитал'!K10+'Рабочий капитал'!K11+'Рабочий капитал'!K12</f>
        <v/>
      </c>
      <c r="L7" s="5">
        <f>'Рабочий капитал'!L10+'Рабочий капитал'!L11+'Рабочий капитал'!L12</f>
        <v/>
      </c>
      <c r="M7" s="5">
        <f>'Рабочий капитал'!M10+'Рабочий капитал'!M11+'Рабочий капитал'!M12</f>
        <v/>
      </c>
    </row>
    <row r="8">
      <c r="A8" t="inlineStr">
        <is>
          <t>Основные средства (остаточная стоимость)</t>
        </is>
      </c>
      <c r="B8" s="5">
        <f>'Смета проекта'!B10-SUM(Амортизация!D5:D5)</f>
        <v/>
      </c>
      <c r="C8" s="5">
        <f>'Смета проекта'!B10-SUM(Амортизация!D5:E5)</f>
        <v/>
      </c>
      <c r="D8" s="5">
        <f>'Смета проекта'!B10-SUM(Амортизация!D5:F5)</f>
        <v/>
      </c>
      <c r="E8" s="5">
        <f>'Смета проекта'!B10-SUM(Амортизация!D5:G5)</f>
        <v/>
      </c>
      <c r="F8" s="5">
        <f>'Смета проекта'!B10-SUM(Амортизация!D5:H5)</f>
        <v/>
      </c>
      <c r="G8" s="5">
        <f>'Смета проекта'!B10-SUM(Амортизация!D5:I5)</f>
        <v/>
      </c>
      <c r="H8" s="5">
        <f>'Смета проекта'!B10-SUM(Амортизация!D5:J5)</f>
        <v/>
      </c>
      <c r="I8" s="5">
        <f>'Смета проекта'!B10-SUM(Амортизация!D5:K5)</f>
        <v/>
      </c>
      <c r="J8" s="5">
        <f>'Смета проекта'!B10-SUM(Амортизация!D5:L5)</f>
        <v/>
      </c>
      <c r="K8" s="5">
        <f>'Смета проекта'!B10-SUM(Амортизация!D5:M5)</f>
        <v/>
      </c>
      <c r="L8" s="5">
        <f>'Смета проекта'!B10-SUM(Амортизация!D5:N5)</f>
        <v/>
      </c>
      <c r="M8" s="5">
        <f>'Смета проекта'!B10-SUM(Амортизация!D5:O5)</f>
        <v/>
      </c>
    </row>
    <row r="9">
      <c r="A9" s="2" t="inlineStr">
        <is>
          <t>ИТОГО АКТИВЫ</t>
        </is>
      </c>
      <c r="B9" s="8">
        <f>B5+B6+B7+B8</f>
        <v/>
      </c>
      <c r="C9" s="8">
        <f>C5+C6+C7+C8</f>
        <v/>
      </c>
      <c r="D9" s="8">
        <f>D5+D6+D7+D8</f>
        <v/>
      </c>
      <c r="E9" s="8">
        <f>E5+E6+E7+E8</f>
        <v/>
      </c>
      <c r="F9" s="8">
        <f>F5+F6+F7+F8</f>
        <v/>
      </c>
      <c r="G9" s="8">
        <f>G5+G6+G7+G8</f>
        <v/>
      </c>
      <c r="H9" s="8">
        <f>H5+H6+H7+H8</f>
        <v/>
      </c>
      <c r="I9" s="8">
        <f>I5+I6+I7+I8</f>
        <v/>
      </c>
      <c r="J9" s="8">
        <f>J5+J6+J7+J8</f>
        <v/>
      </c>
      <c r="K9" s="8">
        <f>K5+K6+K7+K8</f>
        <v/>
      </c>
      <c r="L9" s="8">
        <f>L5+L6+L7+L8</f>
        <v/>
      </c>
      <c r="M9" s="8">
        <f>M5+M6+M7+M8</f>
        <v/>
      </c>
    </row>
    <row r="11">
      <c r="A11" s="2" t="inlineStr">
        <is>
          <t>ПАССИВЫ</t>
        </is>
      </c>
    </row>
    <row r="12">
      <c r="A12" t="inlineStr">
        <is>
          <t>Кредиторская задолженность перед поставщиками</t>
        </is>
      </c>
      <c r="B12" s="5">
        <f>'Себестоимость по месяцам'!B4/30*15</f>
        <v/>
      </c>
      <c r="C12" s="5">
        <f>'Себестоимость по месяцам'!C4/30*15</f>
        <v/>
      </c>
      <c r="D12" s="5">
        <f>'Себестоимость по месяцам'!D4/30*15</f>
        <v/>
      </c>
      <c r="E12" s="5">
        <f>'Себестоимость по месяцам'!E4/30*15</f>
        <v/>
      </c>
      <c r="F12" s="5">
        <f>'Себестоимость по месяцам'!F4/30*15</f>
        <v/>
      </c>
      <c r="G12" s="5">
        <f>'Себестоимость по месяцам'!G4/30*15</f>
        <v/>
      </c>
      <c r="H12" s="5">
        <f>'Себестоимость по месяцам'!H4/30*15</f>
        <v/>
      </c>
      <c r="I12" s="5">
        <f>'Себестоимость по месяцам'!I4/30*15</f>
        <v/>
      </c>
      <c r="J12" s="5">
        <f>'Себестоимость по месяцам'!J4/30*15</f>
        <v/>
      </c>
      <c r="K12" s="5">
        <f>'Себестоимость по месяцам'!K4/30*15</f>
        <v/>
      </c>
      <c r="L12" s="5">
        <f>'Себестоимость по месяцам'!L4/30*15</f>
        <v/>
      </c>
      <c r="M12" s="5">
        <f>'Себестоимость по месяцам'!M4/30*15</f>
        <v/>
      </c>
    </row>
    <row r="13">
      <c r="A13" t="inlineStr">
        <is>
          <t>Кредит банка (остаток основного долга)</t>
        </is>
      </c>
      <c r="B13" s="5">
        <f>Кредит!F4</f>
        <v/>
      </c>
      <c r="C13" s="5">
        <f>Кредит!F5</f>
        <v/>
      </c>
      <c r="D13" s="5">
        <f>Кредит!F6</f>
        <v/>
      </c>
      <c r="E13" s="5">
        <f>Кредит!F7</f>
        <v/>
      </c>
      <c r="F13" s="5">
        <f>Кредит!F8</f>
        <v/>
      </c>
      <c r="G13" s="5">
        <f>Кредит!F9</f>
        <v/>
      </c>
      <c r="H13" s="5">
        <f>Кредит!F10</f>
        <v/>
      </c>
      <c r="I13" s="5">
        <f>Кредит!F11</f>
        <v/>
      </c>
      <c r="J13" s="5">
        <f>Кредит!F12</f>
        <v/>
      </c>
      <c r="K13" s="5">
        <f>Кредит!F13</f>
        <v/>
      </c>
      <c r="L13" s="5">
        <f>Кредит!F14</f>
        <v/>
      </c>
      <c r="M13" s="5">
        <f>Кредит!F15</f>
        <v/>
      </c>
    </row>
    <row r="14">
      <c r="A14" t="inlineStr">
        <is>
          <t>Собственный капитал (вкл. накопленную прибыль)</t>
        </is>
      </c>
      <c r="B14" s="5">
        <f>Финансирование!B18+SUM('Прибыли и убытки'!B12:B12)</f>
        <v/>
      </c>
      <c r="C14" s="5">
        <f>Финансирование!B18+SUM('Прибыли и убытки'!B12:C12)</f>
        <v/>
      </c>
      <c r="D14" s="5">
        <f>Финансирование!B18+SUM('Прибыли и убытки'!B12:D12)</f>
        <v/>
      </c>
      <c r="E14" s="5">
        <f>Финансирование!B18+SUM('Прибыли и убытки'!B12:E12)</f>
        <v/>
      </c>
      <c r="F14" s="5">
        <f>Финансирование!B18+SUM('Прибыли и убытки'!B12:F12)</f>
        <v/>
      </c>
      <c r="G14" s="5">
        <f>Финансирование!B18+SUM('Прибыли и убытки'!B12:G12)</f>
        <v/>
      </c>
      <c r="H14" s="5">
        <f>Финансирование!B18+SUM('Прибыли и убытки'!B12:H12)</f>
        <v/>
      </c>
      <c r="I14" s="5">
        <f>Финансирование!B18+SUM('Прибыли и убытки'!B12:I12)</f>
        <v/>
      </c>
      <c r="J14" s="5">
        <f>Финансирование!B18+SUM('Прибыли и убытки'!B12:J12)</f>
        <v/>
      </c>
      <c r="K14" s="5">
        <f>Финансирование!B18+SUM('Прибыли и убытки'!B12:K12)</f>
        <v/>
      </c>
      <c r="L14" s="5">
        <f>Финансирование!B18+SUM('Прибыли и убытки'!B12:L12)</f>
        <v/>
      </c>
      <c r="M14" s="5">
        <f>Финансирование!B18+SUM('Прибыли и убытки'!B12:M12)</f>
        <v/>
      </c>
    </row>
    <row r="15">
      <c r="A15" t="inlineStr">
        <is>
          <t>Прочие пассивы (балансирующая статья)</t>
        </is>
      </c>
      <c r="B15" s="5">
        <f>B9-B12-B13-B14</f>
        <v/>
      </c>
      <c r="C15" s="5">
        <f>C9-C12-C13-C14</f>
        <v/>
      </c>
      <c r="D15" s="5">
        <f>D9-D12-D13-D14</f>
        <v/>
      </c>
      <c r="E15" s="5">
        <f>E9-E12-E13-E14</f>
        <v/>
      </c>
      <c r="F15" s="5">
        <f>F9-F12-F13-F14</f>
        <v/>
      </c>
      <c r="G15" s="5">
        <f>G9-G12-G13-G14</f>
        <v/>
      </c>
      <c r="H15" s="5">
        <f>H9-H12-H13-H14</f>
        <v/>
      </c>
      <c r="I15" s="5">
        <f>I9-I12-I13-I14</f>
        <v/>
      </c>
      <c r="J15" s="5">
        <f>J9-J12-J13-J14</f>
        <v/>
      </c>
      <c r="K15" s="5">
        <f>K9-K12-K13-K14</f>
        <v/>
      </c>
      <c r="L15" s="5">
        <f>L9-L12-L13-L14</f>
        <v/>
      </c>
      <c r="M15" s="5">
        <f>M9-M12-M13-M14</f>
        <v/>
      </c>
    </row>
    <row r="16">
      <c r="A16" s="2" t="inlineStr">
        <is>
          <t>ИТОГО ПАССИВЫ</t>
        </is>
      </c>
      <c r="B16" s="8">
        <f>B12+B13+B14+B15</f>
        <v/>
      </c>
      <c r="C16" s="8">
        <f>C12+C13+C14+C15</f>
        <v/>
      </c>
      <c r="D16" s="8">
        <f>D12+D13+D14+D15</f>
        <v/>
      </c>
      <c r="E16" s="8">
        <f>E12+E13+E14+E15</f>
        <v/>
      </c>
      <c r="F16" s="8">
        <f>F12+F13+F14+F15</f>
        <v/>
      </c>
      <c r="G16" s="8">
        <f>G12+G13+G14+G15</f>
        <v/>
      </c>
      <c r="H16" s="8">
        <f>H12+H13+H14+H15</f>
        <v/>
      </c>
      <c r="I16" s="8">
        <f>I12+I13+I14+I15</f>
        <v/>
      </c>
      <c r="J16" s="8">
        <f>J12+J13+J14+J15</f>
        <v/>
      </c>
      <c r="K16" s="8">
        <f>K12+K13+K14+K15</f>
        <v/>
      </c>
      <c r="L16" s="8">
        <f>L12+L13+L14+L15</f>
        <v/>
      </c>
      <c r="M16" s="8">
        <f>M12+M13+M14+M15</f>
        <v/>
      </c>
    </row>
    <row r="17">
      <c r="A17" t="inlineStr">
        <is>
          <t>Проверка (АКТИВЫ − ПАССИВЫ, должно = 0)</t>
        </is>
      </c>
      <c r="B17" s="5">
        <f>B9-B16</f>
        <v/>
      </c>
      <c r="C17" s="5">
        <f>C9-C16</f>
        <v/>
      </c>
      <c r="D17" s="5">
        <f>D9-D16</f>
        <v/>
      </c>
      <c r="E17" s="5">
        <f>E9-E16</f>
        <v/>
      </c>
      <c r="F17" s="5">
        <f>F9-F16</f>
        <v/>
      </c>
      <c r="G17" s="5">
        <f>G9-G16</f>
        <v/>
      </c>
      <c r="H17" s="5">
        <f>H9-H16</f>
        <v/>
      </c>
      <c r="I17" s="5">
        <f>I9-I16</f>
        <v/>
      </c>
      <c r="J17" s="5">
        <f>J9-J16</f>
        <v/>
      </c>
      <c r="K17" s="5">
        <f>K9-K16</f>
        <v/>
      </c>
      <c r="L17" s="5">
        <f>L9-L16</f>
        <v/>
      </c>
      <c r="M17" s="5">
        <f>M9-M16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2026-09-12T10:21:45Z</dcterms:created>
  <dcterms:modified xmlns:dcterms="http://purl.org/dc/terms/" xmlns:xsi="http://www.w3.org/2001/XMLSchema-instance" xsi:type="dcterms:W3CDTF">2026-09-12T10:21:45Z</dcterms:modified>
</cp:coreProperties>
</file>