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Здравоохранение (частная медицина)</t>
        </is>
      </c>
    </row>
    <row r="3"/>
    <row r="4">
      <c r="A4" s="2" t="inlineStr">
        <is>
          <t>Наименование проекта</t>
        </is>
      </c>
      <c r="C4" t="inlineStr">
        <is>
          <t>Открытие многопрофильной частной клиники в Ташкенте</t>
        </is>
      </c>
    </row>
    <row r="5">
      <c r="A5" s="2" t="inlineStr">
        <is>
          <t>Инициатор / заёмщик</t>
        </is>
      </c>
      <c r="C5" t="inlineStr">
        <is>
          <t>ООО «Shifo Salomatlik Klinikasi»</t>
        </is>
      </c>
    </row>
    <row r="6">
      <c r="A6" s="2" t="inlineStr">
        <is>
          <t>Организационно-правовая форма</t>
        </is>
      </c>
      <c r="C6" t="inlineStr">
        <is>
          <t>ООО</t>
        </is>
      </c>
    </row>
    <row r="7">
      <c r="A7" s="2" t="inlineStr">
        <is>
          <t>Регион реализации</t>
        </is>
      </c>
      <c r="C7" t="inlineStr">
        <is>
          <t>г. Ташкент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Многопрофильная частная клиника (терапия, УЗИ-диагностика, чек-апы) в спальном районе Ташкента.</t>
        </is>
      </c>
    </row>
    <row r="12">
      <c r="A12" s="2" t="inlineStr">
        <is>
          <t>Полная стоимость проекта, сум</t>
        </is>
      </c>
      <c r="C12">
        <f>'Смета проекта'!B13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Ремонт и оснащение помещения под мед. стандарты</t>
        </is>
      </c>
      <c r="B4" s="5" t="n">
        <v>850000000</v>
      </c>
      <c r="C4" t="inlineStr">
        <is>
          <t>Основные средства</t>
        </is>
      </c>
      <c r="D4" t="inlineStr">
        <is>
          <t>~550 м², капремонт под сан.-эпид. нормы</t>
        </is>
      </c>
    </row>
    <row r="5">
      <c r="A5" t="inlineStr">
        <is>
          <t>Медицинское оборудование</t>
        </is>
      </c>
      <c r="B5" s="5" t="n">
        <v>900000000</v>
      </c>
      <c r="C5" t="inlineStr">
        <is>
          <t>Основные средства</t>
        </is>
      </c>
      <c r="D5" t="inlineStr">
        <is>
          <t>УЗИ-аппарат среднего/экспертного класса, ЭКГ, экспресс-лаборатория, мебель 4 кабинетов</t>
        </is>
      </c>
    </row>
    <row r="6">
      <c r="A6" t="inlineStr">
        <is>
          <t>IT-система учёта пациентов</t>
        </is>
      </c>
      <c r="B6" s="5" t="n">
        <v>90000000</v>
      </c>
      <c r="C6" t="inlineStr">
        <is>
          <t>Основные средства</t>
        </is>
      </c>
      <c r="D6" t="inlineStr">
        <is>
          <t>медицинская информационная система (МИС), компьютеры на ресепшене и в кабинетах</t>
        </is>
      </c>
    </row>
    <row r="7">
      <c r="A7" t="inlineStr">
        <is>
          <t>Лицензирование медицинской деятельности</t>
        </is>
      </c>
      <c r="B7" s="5" t="n">
        <v>60000000</v>
      </c>
      <c r="C7" t="inlineStr">
        <is>
          <t>Оборотные средства</t>
        </is>
      </c>
      <c r="D7" t="inlineStr">
        <is>
          <t>госпошлины, сан.-эпид. экспертиза, лицензия Минздрава, аккредитация</t>
        </is>
      </c>
    </row>
    <row r="8">
      <c r="A8" t="inlineStr">
        <is>
          <t>Найм и обучение персонала (буфер на запуск)</t>
        </is>
      </c>
      <c r="B8" s="5" t="n">
        <v>400000000</v>
      </c>
      <c r="C8" t="inlineStr">
        <is>
          <t>Оборотные средства</t>
        </is>
      </c>
      <c r="D8" t="inlineStr">
        <is>
          <t>подбор, обучение и аттестация + буферный ФОТ на период до плановой загрузки</t>
        </is>
      </c>
    </row>
    <row r="9">
      <c r="A9" t="inlineStr">
        <is>
          <t>Страхование профессиональной ответственности (годовая премия)</t>
        </is>
      </c>
      <c r="B9" s="5" t="n">
        <v>100000000</v>
      </c>
      <c r="C9" t="inlineStr">
        <is>
          <t>Оборотные средства</t>
        </is>
      </c>
      <c r="D9" t="inlineStr">
        <is>
          <t>годовая премия, уплаченная авансом при запуске</t>
        </is>
      </c>
    </row>
    <row r="10">
      <c r="A10" t="inlineStr">
        <is>
          <t>Финансирование дебиторской задолженности и запасов на период выхода на плановую мощность</t>
        </is>
      </c>
      <c r="B10" s="5" t="n">
        <v>4.440892098500626e-06</v>
      </c>
      <c r="C10" t="inlineStr">
        <is>
          <t>Оборотные средства</t>
        </is>
      </c>
      <c r="D10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1">
      <c r="A11" s="2" t="inlineStr">
        <is>
          <t>Итого основные средства (долгосрочные активы)</t>
        </is>
      </c>
      <c r="B11" s="6">
        <f>SUMIF(C4:C10,"Основные средства",B4:B10)</f>
        <v/>
      </c>
    </row>
    <row r="12">
      <c r="A12" s="2" t="inlineStr">
        <is>
          <t>Итого оборотные средства (краткосрочные активы)</t>
        </is>
      </c>
      <c r="B12" s="6">
        <f>SUMIF(C4:C10,"Оборотные средства",B4:B10)</f>
        <v/>
      </c>
    </row>
    <row r="13">
      <c r="A13" s="7" t="inlineStr">
        <is>
          <t>ИТОГО СМЕТА ПРОЕКТА</t>
        </is>
      </c>
      <c r="B13" s="8">
        <f>B11+B12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1840000000</v>
      </c>
    </row>
    <row r="5">
      <c r="A5" t="inlineStr">
        <is>
          <t>Срок кредита, мес.</t>
        </is>
      </c>
      <c r="B5" t="n">
        <v>60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6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проекта'!B13+B13-B4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Ремонт и оснащение помещения под мед. стандарты</t>
        </is>
      </c>
      <c r="B4" s="5" t="n">
        <v>850000000</v>
      </c>
      <c r="C4" s="11" t="n">
        <v>0.05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Медицинское оборудование</t>
        </is>
      </c>
      <c r="B5" s="5" t="n">
        <v>900000000</v>
      </c>
      <c r="C5" s="11" t="n">
        <v>0.12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t="inlineStr">
        <is>
          <t>IT-система учёта пациентов</t>
        </is>
      </c>
      <c r="B6" s="5" t="n">
        <v>90000000</v>
      </c>
      <c r="C6" s="11" t="n">
        <v>0.25</v>
      </c>
      <c r="D6" s="5">
        <f>$B6*$C6/12</f>
        <v/>
      </c>
      <c r="E6" s="5">
        <f>$B6*$C6/12</f>
        <v/>
      </c>
      <c r="F6" s="5">
        <f>$B6*$C6/12</f>
        <v/>
      </c>
      <c r="G6" s="5">
        <f>$B6*$C6/12</f>
        <v/>
      </c>
      <c r="H6" s="5">
        <f>$B6*$C6/12</f>
        <v/>
      </c>
      <c r="I6" s="5">
        <f>$B6*$C6/12</f>
        <v/>
      </c>
      <c r="J6" s="5">
        <f>$B6*$C6/12</f>
        <v/>
      </c>
      <c r="K6" s="5">
        <f>$B6*$C6/12</f>
        <v/>
      </c>
      <c r="L6" s="5">
        <f>$B6*$C6/12</f>
        <v/>
      </c>
      <c r="M6" s="5">
        <f>$B6*$C6/12</f>
        <v/>
      </c>
      <c r="N6" s="5">
        <f>$B6*$C6/12</f>
        <v/>
      </c>
      <c r="O6" s="5">
        <f>$B6*$C6/12</f>
        <v/>
      </c>
    </row>
    <row r="7">
      <c r="A7" s="2" t="inlineStr">
        <is>
          <t>ВСЕГО АМОРТИЗАЦИЯ</t>
        </is>
      </c>
      <c r="D7" s="6">
        <f>SUM(D4:D6)</f>
        <v/>
      </c>
      <c r="E7" s="6">
        <f>SUM(E4:E6)</f>
        <v/>
      </c>
      <c r="F7" s="6">
        <f>SUM(F4:F6)</f>
        <v/>
      </c>
      <c r="G7" s="6">
        <f>SUM(G4:G6)</f>
        <v/>
      </c>
      <c r="H7" s="6">
        <f>SUM(H4:H6)</f>
        <v/>
      </c>
      <c r="I7" s="6">
        <f>SUM(I4:I6)</f>
        <v/>
      </c>
      <c r="J7" s="6">
        <f>SUM(J4:J6)</f>
        <v/>
      </c>
      <c r="K7" s="6">
        <f>SUM(K4:K6)</f>
        <v/>
      </c>
      <c r="L7" s="6">
        <f>SUM(L4:L6)</f>
        <v/>
      </c>
      <c r="M7" s="6">
        <f>SUM(M4:M6)</f>
        <v/>
      </c>
      <c r="N7" s="6">
        <f>SUM(N4:N6)</f>
        <v/>
      </c>
      <c r="O7" s="6">
        <f>SUM(O4:O6)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Приём и консультации</t>
        </is>
      </c>
      <c r="B6" s="11" t="n">
        <v>0.4421052631578947</v>
      </c>
      <c r="C6" s="5" t="n">
        <v>126000000</v>
      </c>
      <c r="D6" t="inlineStr">
        <is>
          <t>~700 приёмов/мес × ~180 тыс. сум</t>
        </is>
      </c>
    </row>
    <row r="7">
      <c r="A7" t="inlineStr">
        <is>
          <t>Диагностические услуги</t>
        </is>
      </c>
      <c r="B7" s="11" t="n">
        <v>0.1789473684210526</v>
      </c>
      <c r="C7" s="5" t="n">
        <v>51000000</v>
      </c>
      <c r="D7" t="inlineStr">
        <is>
          <t>~320 процедур/мес × ~160 тыс. сум (УЗИ и др.)</t>
        </is>
      </c>
    </row>
    <row r="8">
      <c r="A8" t="inlineStr">
        <is>
          <t>Программы / абонементы</t>
        </is>
      </c>
      <c r="B8" s="11" t="n">
        <v>0.2105263157894737</v>
      </c>
      <c r="C8" s="5" t="n">
        <v>60000000</v>
      </c>
      <c r="D8" t="inlineStr">
        <is>
          <t>комплексные чек-апы и годовые программы диспансерного наблюдения</t>
        </is>
      </c>
    </row>
    <row r="9">
      <c r="A9" t="inlineStr">
        <is>
          <t>Корпоративные программы для работодателей</t>
        </is>
      </c>
      <c r="B9" s="11" t="n">
        <v>0.1684210526315789</v>
      </c>
      <c r="C9" s="5" t="n">
        <v>48000000</v>
      </c>
      <c r="D9" t="inlineStr">
        <is>
          <t>2-3 контракта на периодические медосмотры сотрудников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Расходные материалы и медикаменты</t>
        </is>
      </c>
      <c r="B4" t="inlineStr">
        <is>
          <t>компл./мес</t>
        </is>
      </c>
      <c r="C4" s="5" t="n">
        <v>1</v>
      </c>
      <c r="D4" s="5" t="n">
        <v>18000000</v>
      </c>
      <c r="E4" s="5">
        <f>C4*D4</f>
        <v/>
      </c>
    </row>
    <row r="5">
      <c r="A5" s="2" t="inlineStr">
        <is>
          <t>ИТОГО СЫРЬЁ / МАТЕРИАЛЫ</t>
        </is>
      </c>
      <c r="E5" s="6">
        <f>SUM(E4:E4)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Аренда и коммунальные услуги</t>
        </is>
      </c>
      <c r="B4" t="inlineStr">
        <is>
          <t>мес.</t>
        </is>
      </c>
      <c r="C4" s="5" t="n">
        <v>1</v>
      </c>
      <c r="D4" s="5" t="n">
        <v>95000000</v>
      </c>
      <c r="E4" s="5">
        <f>C4*D4</f>
        <v/>
      </c>
    </row>
    <row r="5">
      <c r="A5" s="2" t="inlineStr">
        <is>
          <t>ВСЕГО КОММУНАЛЬНЫЕ УСЛУГИ</t>
        </is>
      </c>
      <c r="E5" s="6">
        <f>SUM(E4:E4)</f>
        <v/>
      </c>
    </row>
    <row r="7">
      <c r="A7" s="1" t="inlineStr">
        <is>
          <t>ФОНД ОПЛАТЫ ТРУДА ПРИ ПОЛНОЙ МОЩНОСТИ, СУМ/МЕС</t>
        </is>
      </c>
    </row>
    <row r="8">
      <c r="A8" s="4" t="inlineStr">
        <is>
          <t>Подразделение</t>
        </is>
      </c>
      <c r="B8" s="4" t="inlineStr">
        <is>
          <t>Кол-во, чел.</t>
        </is>
      </c>
      <c r="C8" s="4" t="inlineStr">
        <is>
          <t>Оклад, сум/мес</t>
        </is>
      </c>
      <c r="D8" s="4" t="inlineStr">
        <is>
          <t>ФОТ, сум/мес</t>
        </is>
      </c>
      <c r="E8" s="4" t="inlineStr">
        <is>
          <t>Категория</t>
        </is>
      </c>
    </row>
    <row r="9">
      <c r="A9" t="inlineStr">
        <is>
          <t>Главврач (совладелец)</t>
        </is>
      </c>
      <c r="B9" s="5" t="n">
        <v>1</v>
      </c>
      <c r="C9" s="5" t="n">
        <v>15000000</v>
      </c>
      <c r="D9" s="5">
        <f>B9*C9</f>
        <v/>
      </c>
      <c r="E9" t="inlineStr">
        <is>
          <t>Производственный</t>
        </is>
      </c>
    </row>
    <row r="10">
      <c r="A10" t="inlineStr">
        <is>
          <t>Врачи</t>
        </is>
      </c>
      <c r="B10" s="5" t="n">
        <v>4</v>
      </c>
      <c r="C10" s="5" t="n">
        <v>10000000</v>
      </c>
      <c r="D10" s="5">
        <f>B10*C10</f>
        <v/>
      </c>
      <c r="E10" t="inlineStr">
        <is>
          <t>Производственный</t>
        </is>
      </c>
    </row>
    <row r="11">
      <c r="A11" t="inlineStr">
        <is>
          <t>Медсёстры</t>
        </is>
      </c>
      <c r="B11" s="5" t="n">
        <v>2</v>
      </c>
      <c r="C11" s="5" t="n">
        <v>5000000</v>
      </c>
      <c r="D11" s="5">
        <f>B11*C11</f>
        <v/>
      </c>
      <c r="E11" t="inlineStr">
        <is>
          <t>Производственный</t>
        </is>
      </c>
    </row>
    <row r="12">
      <c r="A12" t="inlineStr">
        <is>
          <t>Администратор</t>
        </is>
      </c>
      <c r="B12" s="5" t="n">
        <v>1</v>
      </c>
      <c r="C12" s="5" t="n">
        <v>4500000</v>
      </c>
      <c r="D12" s="5">
        <f>B12*C12</f>
        <v/>
      </c>
      <c r="E12" t="inlineStr">
        <is>
          <t>Административный</t>
        </is>
      </c>
    </row>
    <row r="13">
      <c r="A13" s="2" t="inlineStr">
        <is>
          <t>ИТОГО ФОТ производственный</t>
        </is>
      </c>
      <c r="D13" s="6">
        <f>SUMIF(E9:E12,"Производственный",D9:D12)</f>
        <v/>
      </c>
    </row>
    <row r="14">
      <c r="A14" s="2" t="inlineStr">
        <is>
          <t>ИТОГО ФОТ административный</t>
        </is>
      </c>
      <c r="D14" s="6">
        <f>SUMIF(E9:E12,"Административный",D9:D12)</f>
        <v/>
      </c>
    </row>
    <row r="15">
      <c r="A15" s="2" t="inlineStr">
        <is>
          <t>ИТОГО ФОТ</t>
        </is>
      </c>
      <c r="D15" s="6">
        <f>D13+D14</f>
        <v/>
      </c>
    </row>
    <row r="16">
      <c r="A16" t="inlineStr">
        <is>
          <t>Ставка ЕСП (единый социальный платёж), %</t>
        </is>
      </c>
      <c r="D16" s="11" t="n">
        <v>0.12</v>
      </c>
    </row>
    <row r="17">
      <c r="A17" t="inlineStr">
        <is>
          <t>ЕСП на производственный ФОТ</t>
        </is>
      </c>
      <c r="D17" s="5">
        <f>D13*D16</f>
        <v/>
      </c>
    </row>
    <row r="18">
      <c r="A18" t="inlineStr">
        <is>
          <t>ЕСП на административный ФОТ</t>
        </is>
      </c>
      <c r="D18" s="5">
        <f>D14*D16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Сырьё!E5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коммунальные'!E5</f>
        <v/>
      </c>
      <c r="C5" s="11" t="n">
        <v>0.8</v>
      </c>
      <c r="D5" s="11" t="n">
        <v>0.2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коммунальные'!D13+'Труд и коммунальные'!D17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коммунальные'!D14+'Труд и коммунальные'!D18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Амортизация!D7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15500000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t="n">
        <v>31</v>
      </c>
      <c r="B34" s="5">
        <f>F33</f>
        <v/>
      </c>
      <c r="C34" s="5">
        <f>B34*(Финансирование!B6/100)/12</f>
        <v/>
      </c>
      <c r="D34" s="5">
        <f>IF(A34&lt;=Финансирование!B7,0,Финансирование!B4/(Финансирование!B5-Финансирование!B7))</f>
        <v/>
      </c>
      <c r="E34" s="5">
        <f>C34+D34</f>
        <v/>
      </c>
      <c r="F34" s="5">
        <f>B34-D34</f>
        <v/>
      </c>
    </row>
    <row r="35">
      <c r="A35" t="n">
        <v>32</v>
      </c>
      <c r="B35" s="5">
        <f>F34</f>
        <v/>
      </c>
      <c r="C35" s="5">
        <f>B35*(Финансирование!B6/100)/12</f>
        <v/>
      </c>
      <c r="D35" s="5">
        <f>IF(A35&lt;=Финансирование!B7,0,Финансирование!B4/(Финансирование!B5-Финансирование!B7))</f>
        <v/>
      </c>
      <c r="E35" s="5">
        <f>C35+D35</f>
        <v/>
      </c>
      <c r="F35" s="5">
        <f>B35-D35</f>
        <v/>
      </c>
    </row>
    <row r="36">
      <c r="A36" t="n">
        <v>33</v>
      </c>
      <c r="B36" s="5">
        <f>F35</f>
        <v/>
      </c>
      <c r="C36" s="5">
        <f>B36*(Финансирование!B6/100)/12</f>
        <v/>
      </c>
      <c r="D36" s="5">
        <f>IF(A36&lt;=Финансирование!B7,0,Финансирование!B4/(Финансирование!B5-Финансирование!B7))</f>
        <v/>
      </c>
      <c r="E36" s="5">
        <f>C36+D36</f>
        <v/>
      </c>
      <c r="F36" s="5">
        <f>B36-D36</f>
        <v/>
      </c>
    </row>
    <row r="37">
      <c r="A37" t="n">
        <v>34</v>
      </c>
      <c r="B37" s="5">
        <f>F36</f>
        <v/>
      </c>
      <c r="C37" s="5">
        <f>B37*(Финансирование!B6/100)/12</f>
        <v/>
      </c>
      <c r="D37" s="5">
        <f>IF(A37&lt;=Финансирование!B7,0,Финансирование!B4/(Финансирование!B5-Финансирование!B7))</f>
        <v/>
      </c>
      <c r="E37" s="5">
        <f>C37+D37</f>
        <v/>
      </c>
      <c r="F37" s="5">
        <f>B37-D37</f>
        <v/>
      </c>
    </row>
    <row r="38">
      <c r="A38" t="n">
        <v>35</v>
      </c>
      <c r="B38" s="5">
        <f>F37</f>
        <v/>
      </c>
      <c r="C38" s="5">
        <f>B38*(Финансирование!B6/100)/12</f>
        <v/>
      </c>
      <c r="D38" s="5">
        <f>IF(A38&lt;=Финансирование!B7,0,Финансирование!B4/(Финансирование!B5-Финансирование!B7))</f>
        <v/>
      </c>
      <c r="E38" s="5">
        <f>C38+D38</f>
        <v/>
      </c>
      <c r="F38" s="5">
        <f>B38-D38</f>
        <v/>
      </c>
    </row>
    <row r="39">
      <c r="A39" t="n">
        <v>36</v>
      </c>
      <c r="B39" s="5">
        <f>F38</f>
        <v/>
      </c>
      <c r="C39" s="5">
        <f>B39*(Финансирование!B6/100)/12</f>
        <v/>
      </c>
      <c r="D39" s="5">
        <f>IF(A39&lt;=Финансирование!B7,0,Финансирование!B4/(Финансирование!B5-Финансирование!B7))</f>
        <v/>
      </c>
      <c r="E39" s="5">
        <f>C39+D39</f>
        <v/>
      </c>
      <c r="F39" s="5">
        <f>B39-D39</f>
        <v/>
      </c>
    </row>
    <row r="40">
      <c r="A40" t="n">
        <v>37</v>
      </c>
      <c r="B40" s="5">
        <f>F39</f>
        <v/>
      </c>
      <c r="C40" s="5">
        <f>B40*(Финансирование!B6/100)/12</f>
        <v/>
      </c>
      <c r="D40" s="5">
        <f>IF(A40&lt;=Финансирование!B7,0,Финансирование!B4/(Финансирование!B5-Финансирование!B7))</f>
        <v/>
      </c>
      <c r="E40" s="5">
        <f>C40+D40</f>
        <v/>
      </c>
      <c r="F40" s="5">
        <f>B40-D40</f>
        <v/>
      </c>
    </row>
    <row r="41">
      <c r="A41" t="n">
        <v>38</v>
      </c>
      <c r="B41" s="5">
        <f>F40</f>
        <v/>
      </c>
      <c r="C41" s="5">
        <f>B41*(Финансирование!B6/100)/12</f>
        <v/>
      </c>
      <c r="D41" s="5">
        <f>IF(A41&lt;=Финансирование!B7,0,Финансирование!B4/(Финансирование!B5-Финансирование!B7))</f>
        <v/>
      </c>
      <c r="E41" s="5">
        <f>C41+D41</f>
        <v/>
      </c>
      <c r="F41" s="5">
        <f>B41-D41</f>
        <v/>
      </c>
    </row>
    <row r="42">
      <c r="A42" t="n">
        <v>39</v>
      </c>
      <c r="B42" s="5">
        <f>F41</f>
        <v/>
      </c>
      <c r="C42" s="5">
        <f>B42*(Финансирование!B6/100)/12</f>
        <v/>
      </c>
      <c r="D42" s="5">
        <f>IF(A42&lt;=Финансирование!B7,0,Финансирование!B4/(Финансирование!B5-Финансирование!B7))</f>
        <v/>
      </c>
      <c r="E42" s="5">
        <f>C42+D42</f>
        <v/>
      </c>
      <c r="F42" s="5">
        <f>B42-D42</f>
        <v/>
      </c>
    </row>
    <row r="43">
      <c r="A43" t="n">
        <v>40</v>
      </c>
      <c r="B43" s="5">
        <f>F42</f>
        <v/>
      </c>
      <c r="C43" s="5">
        <f>B43*(Финансирование!B6/100)/12</f>
        <v/>
      </c>
      <c r="D43" s="5">
        <f>IF(A43&lt;=Финансирование!B7,0,Финансирование!B4/(Финансирование!B5-Финансирование!B7))</f>
        <v/>
      </c>
      <c r="E43" s="5">
        <f>C43+D43</f>
        <v/>
      </c>
      <c r="F43" s="5">
        <f>B43-D43</f>
        <v/>
      </c>
    </row>
    <row r="44">
      <c r="A44" t="n">
        <v>41</v>
      </c>
      <c r="B44" s="5">
        <f>F43</f>
        <v/>
      </c>
      <c r="C44" s="5">
        <f>B44*(Финансирование!B6/100)/12</f>
        <v/>
      </c>
      <c r="D44" s="5">
        <f>IF(A44&lt;=Финансирование!B7,0,Финансирование!B4/(Финансирование!B5-Финансирование!B7))</f>
        <v/>
      </c>
      <c r="E44" s="5">
        <f>C44+D44</f>
        <v/>
      </c>
      <c r="F44" s="5">
        <f>B44-D44</f>
        <v/>
      </c>
    </row>
    <row r="45">
      <c r="A45" t="n">
        <v>42</v>
      </c>
      <c r="B45" s="5">
        <f>F44</f>
        <v/>
      </c>
      <c r="C45" s="5">
        <f>B45*(Финансирование!B6/100)/12</f>
        <v/>
      </c>
      <c r="D45" s="5">
        <f>IF(A45&lt;=Финансирование!B7,0,Финансирование!B4/(Финансирование!B5-Финансирование!B7))</f>
        <v/>
      </c>
      <c r="E45" s="5">
        <f>C45+D45</f>
        <v/>
      </c>
      <c r="F45" s="5">
        <f>B45-D45</f>
        <v/>
      </c>
    </row>
    <row r="46">
      <c r="A46" t="n">
        <v>43</v>
      </c>
      <c r="B46" s="5">
        <f>F45</f>
        <v/>
      </c>
      <c r="C46" s="5">
        <f>B46*(Финансирование!B6/100)/12</f>
        <v/>
      </c>
      <c r="D46" s="5">
        <f>IF(A46&lt;=Финансирование!B7,0,Финансирование!B4/(Финансирование!B5-Финансирование!B7))</f>
        <v/>
      </c>
      <c r="E46" s="5">
        <f>C46+D46</f>
        <v/>
      </c>
      <c r="F46" s="5">
        <f>B46-D46</f>
        <v/>
      </c>
    </row>
    <row r="47">
      <c r="A47" t="n">
        <v>44</v>
      </c>
      <c r="B47" s="5">
        <f>F46</f>
        <v/>
      </c>
      <c r="C47" s="5">
        <f>B47*(Финансирование!B6/100)/12</f>
        <v/>
      </c>
      <c r="D47" s="5">
        <f>IF(A47&lt;=Финансирование!B7,0,Финансирование!B4/(Финансирование!B5-Финансирование!B7))</f>
        <v/>
      </c>
      <c r="E47" s="5">
        <f>C47+D47</f>
        <v/>
      </c>
      <c r="F47" s="5">
        <f>B47-D47</f>
        <v/>
      </c>
    </row>
    <row r="48">
      <c r="A48" t="n">
        <v>45</v>
      </c>
      <c r="B48" s="5">
        <f>F47</f>
        <v/>
      </c>
      <c r="C48" s="5">
        <f>B48*(Финансирование!B6/100)/12</f>
        <v/>
      </c>
      <c r="D48" s="5">
        <f>IF(A48&lt;=Финансирование!B7,0,Финансирование!B4/(Финансирование!B5-Финансирование!B7))</f>
        <v/>
      </c>
      <c r="E48" s="5">
        <f>C48+D48</f>
        <v/>
      </c>
      <c r="F48" s="5">
        <f>B48-D48</f>
        <v/>
      </c>
    </row>
    <row r="49">
      <c r="A49" t="n">
        <v>46</v>
      </c>
      <c r="B49" s="5">
        <f>F48</f>
        <v/>
      </c>
      <c r="C49" s="5">
        <f>B49*(Финансирование!B6/100)/12</f>
        <v/>
      </c>
      <c r="D49" s="5">
        <f>IF(A49&lt;=Финансирование!B7,0,Финансирование!B4/(Финансирование!B5-Финансирование!B7))</f>
        <v/>
      </c>
      <c r="E49" s="5">
        <f>C49+D49</f>
        <v/>
      </c>
      <c r="F49" s="5">
        <f>B49-D49</f>
        <v/>
      </c>
    </row>
    <row r="50">
      <c r="A50" t="n">
        <v>47</v>
      </c>
      <c r="B50" s="5">
        <f>F49</f>
        <v/>
      </c>
      <c r="C50" s="5">
        <f>B50*(Финансирование!B6/100)/12</f>
        <v/>
      </c>
      <c r="D50" s="5">
        <f>IF(A50&lt;=Финансирование!B7,0,Финансирование!B4/(Финансирование!B5-Финансирование!B7))</f>
        <v/>
      </c>
      <c r="E50" s="5">
        <f>C50+D50</f>
        <v/>
      </c>
      <c r="F50" s="5">
        <f>B50-D50</f>
        <v/>
      </c>
    </row>
    <row r="51">
      <c r="A51" t="n">
        <v>48</v>
      </c>
      <c r="B51" s="5">
        <f>F50</f>
        <v/>
      </c>
      <c r="C51" s="5">
        <f>B51*(Финансирование!B6/100)/12</f>
        <v/>
      </c>
      <c r="D51" s="5">
        <f>IF(A51&lt;=Финансирование!B7,0,Финансирование!B4/(Финансирование!B5-Финансирование!B7))</f>
        <v/>
      </c>
      <c r="E51" s="5">
        <f>C51+D51</f>
        <v/>
      </c>
      <c r="F51" s="5">
        <f>B51-D51</f>
        <v/>
      </c>
    </row>
    <row r="52">
      <c r="A52" t="n">
        <v>49</v>
      </c>
      <c r="B52" s="5">
        <f>F51</f>
        <v/>
      </c>
      <c r="C52" s="5">
        <f>B52*(Финансирование!B6/100)/12</f>
        <v/>
      </c>
      <c r="D52" s="5">
        <f>IF(A52&lt;=Финансирование!B7,0,Финансирование!B4/(Финансирование!B5-Финансирование!B7))</f>
        <v/>
      </c>
      <c r="E52" s="5">
        <f>C52+D52</f>
        <v/>
      </c>
      <c r="F52" s="5">
        <f>B52-D52</f>
        <v/>
      </c>
    </row>
    <row r="53">
      <c r="A53" t="n">
        <v>50</v>
      </c>
      <c r="B53" s="5">
        <f>F52</f>
        <v/>
      </c>
      <c r="C53" s="5">
        <f>B53*(Финансирование!B6/100)/12</f>
        <v/>
      </c>
      <c r="D53" s="5">
        <f>IF(A53&lt;=Финансирование!B7,0,Финансирование!B4/(Финансирование!B5-Финансирование!B7))</f>
        <v/>
      </c>
      <c r="E53" s="5">
        <f>C53+D53</f>
        <v/>
      </c>
      <c r="F53" s="5">
        <f>B53-D53</f>
        <v/>
      </c>
    </row>
    <row r="54">
      <c r="A54" t="n">
        <v>51</v>
      </c>
      <c r="B54" s="5">
        <f>F53</f>
        <v/>
      </c>
      <c r="C54" s="5">
        <f>B54*(Финансирование!B6/100)/12</f>
        <v/>
      </c>
      <c r="D54" s="5">
        <f>IF(A54&lt;=Финансирование!B7,0,Финансирование!B4/(Финансирование!B5-Финансирование!B7))</f>
        <v/>
      </c>
      <c r="E54" s="5">
        <f>C54+D54</f>
        <v/>
      </c>
      <c r="F54" s="5">
        <f>B54-D54</f>
        <v/>
      </c>
    </row>
    <row r="55">
      <c r="A55" t="n">
        <v>52</v>
      </c>
      <c r="B55" s="5">
        <f>F54</f>
        <v/>
      </c>
      <c r="C55" s="5">
        <f>B55*(Финансирование!B6/100)/12</f>
        <v/>
      </c>
      <c r="D55" s="5">
        <f>IF(A55&lt;=Финансирование!B7,0,Финансирование!B4/(Финансирование!B5-Финансирование!B7))</f>
        <v/>
      </c>
      <c r="E55" s="5">
        <f>C55+D55</f>
        <v/>
      </c>
      <c r="F55" s="5">
        <f>B55-D55</f>
        <v/>
      </c>
    </row>
    <row r="56">
      <c r="A56" t="n">
        <v>53</v>
      </c>
      <c r="B56" s="5">
        <f>F55</f>
        <v/>
      </c>
      <c r="C56" s="5">
        <f>B56*(Финансирование!B6/100)/12</f>
        <v/>
      </c>
      <c r="D56" s="5">
        <f>IF(A56&lt;=Финансирование!B7,0,Финансирование!B4/(Финансирование!B5-Финансирование!B7))</f>
        <v/>
      </c>
      <c r="E56" s="5">
        <f>C56+D56</f>
        <v/>
      </c>
      <c r="F56" s="5">
        <f>B56-D56</f>
        <v/>
      </c>
    </row>
    <row r="57">
      <c r="A57" t="n">
        <v>54</v>
      </c>
      <c r="B57" s="5">
        <f>F56</f>
        <v/>
      </c>
      <c r="C57" s="5">
        <f>B57*(Финансирование!B6/100)/12</f>
        <v/>
      </c>
      <c r="D57" s="5">
        <f>IF(A57&lt;=Финансирование!B7,0,Финансирование!B4/(Финансирование!B5-Финансирование!B7))</f>
        <v/>
      </c>
      <c r="E57" s="5">
        <f>C57+D57</f>
        <v/>
      </c>
      <c r="F57" s="5">
        <f>B57-D57</f>
        <v/>
      </c>
    </row>
    <row r="58">
      <c r="A58" t="n">
        <v>55</v>
      </c>
      <c r="B58" s="5">
        <f>F57</f>
        <v/>
      </c>
      <c r="C58" s="5">
        <f>B58*(Финансирование!B6/100)/12</f>
        <v/>
      </c>
      <c r="D58" s="5">
        <f>IF(A58&lt;=Финансирование!B7,0,Финансирование!B4/(Финансирование!B5-Финансирование!B7))</f>
        <v/>
      </c>
      <c r="E58" s="5">
        <f>C58+D58</f>
        <v/>
      </c>
      <c r="F58" s="5">
        <f>B58-D58</f>
        <v/>
      </c>
    </row>
    <row r="59">
      <c r="A59" t="n">
        <v>56</v>
      </c>
      <c r="B59" s="5">
        <f>F58</f>
        <v/>
      </c>
      <c r="C59" s="5">
        <f>B59*(Финансирование!B6/100)/12</f>
        <v/>
      </c>
      <c r="D59" s="5">
        <f>IF(A59&lt;=Финансирование!B7,0,Финансирование!B4/(Финансирование!B5-Финансирование!B7))</f>
        <v/>
      </c>
      <c r="E59" s="5">
        <f>C59+D59</f>
        <v/>
      </c>
      <c r="F59" s="5">
        <f>B59-D59</f>
        <v/>
      </c>
    </row>
    <row r="60">
      <c r="A60" t="n">
        <v>57</v>
      </c>
      <c r="B60" s="5">
        <f>F59</f>
        <v/>
      </c>
      <c r="C60" s="5">
        <f>B60*(Финансирование!B6/100)/12</f>
        <v/>
      </c>
      <c r="D60" s="5">
        <f>IF(A60&lt;=Финансирование!B7,0,Финансирование!B4/(Финансирование!B5-Финансирование!B7))</f>
        <v/>
      </c>
      <c r="E60" s="5">
        <f>C60+D60</f>
        <v/>
      </c>
      <c r="F60" s="5">
        <f>B60-D60</f>
        <v/>
      </c>
    </row>
    <row r="61">
      <c r="A61" t="n">
        <v>58</v>
      </c>
      <c r="B61" s="5">
        <f>F60</f>
        <v/>
      </c>
      <c r="C61" s="5">
        <f>B61*(Финансирование!B6/100)/12</f>
        <v/>
      </c>
      <c r="D61" s="5">
        <f>IF(A61&lt;=Финансирование!B7,0,Финансирование!B4/(Финансирование!B5-Финансирование!B7))</f>
        <v/>
      </c>
      <c r="E61" s="5">
        <f>C61+D61</f>
        <v/>
      </c>
      <c r="F61" s="5">
        <f>B61-D61</f>
        <v/>
      </c>
    </row>
    <row r="62">
      <c r="A62" t="n">
        <v>59</v>
      </c>
      <c r="B62" s="5">
        <f>F61</f>
        <v/>
      </c>
      <c r="C62" s="5">
        <f>B62*(Финансирование!B6/100)/12</f>
        <v/>
      </c>
      <c r="D62" s="5">
        <f>IF(A62&lt;=Финансирование!B7,0,Финансирование!B4/(Финансирование!B5-Финансирование!B7))</f>
        <v/>
      </c>
      <c r="E62" s="5">
        <f>C62+D62</f>
        <v/>
      </c>
      <c r="F62" s="5">
        <f>B62-D62</f>
        <v/>
      </c>
    </row>
    <row r="63">
      <c r="A63" t="n">
        <v>60</v>
      </c>
      <c r="B63" s="5">
        <f>F62</f>
        <v/>
      </c>
      <c r="C63" s="5">
        <f>B63*(Финансирование!B6/100)/12</f>
        <v/>
      </c>
      <c r="D63" s="5">
        <f>IF(A63&lt;=Финансирование!B7,0,Финансирование!B4/(Финансирование!B5-Финансирование!B7))</f>
        <v/>
      </c>
      <c r="E63" s="5">
        <f>C63+D63</f>
        <v/>
      </c>
      <c r="F63" s="5">
        <f>B63-D63</f>
        <v/>
      </c>
    </row>
    <row r="64">
      <c r="A64" s="2" t="inlineStr">
        <is>
          <t>ИТОГО</t>
        </is>
      </c>
      <c r="C64" s="6">
        <f>SUM(C4:C63)</f>
        <v/>
      </c>
      <c r="D64" s="6">
        <f>SUM(D4:D63)</f>
        <v/>
      </c>
      <c r="E64" s="6">
        <f>SUM(E4:E63)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30</v>
      </c>
    </row>
    <row r="4">
      <c r="A4" t="inlineStr">
        <is>
          <t>Оборачиваемость запасов сырья/материалов, дней</t>
        </is>
      </c>
      <c r="B4" t="n">
        <v>20</v>
      </c>
    </row>
    <row r="5">
      <c r="A5" t="inlineStr">
        <is>
          <t>Оборачиваемость запасов готовой продукции, дней</t>
        </is>
      </c>
      <c r="B5" t="n">
        <v>0</v>
      </c>
    </row>
    <row r="6">
      <c r="A6" t="inlineStr">
        <is>
          <t>Запасы прочие (запчасти, малоценка), сум — фиксированная сумма</t>
        </is>
      </c>
      <c r="B6" t="n">
        <v>10000000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Амортизация!D7</f>
        <v/>
      </c>
      <c r="D5" s="5">
        <f>Амортизация!E7</f>
        <v/>
      </c>
      <c r="E5" s="5">
        <f>Амортизация!F7</f>
        <v/>
      </c>
      <c r="F5" s="5">
        <f>Амортизация!G7</f>
        <v/>
      </c>
      <c r="G5" s="5">
        <f>Амортизация!H7</f>
        <v/>
      </c>
      <c r="H5" s="5">
        <f>Амортизация!I7</f>
        <v/>
      </c>
      <c r="I5" s="5">
        <f>Амортизация!J7</f>
        <v/>
      </c>
      <c r="J5" s="5">
        <f>Амортизация!K7</f>
        <v/>
      </c>
      <c r="K5" s="5">
        <f>Амортизация!L7</f>
        <v/>
      </c>
      <c r="L5" s="5">
        <f>Амортизация!M7</f>
        <v/>
      </c>
      <c r="M5" s="5">
        <f>Амортизация!N7</f>
        <v/>
      </c>
      <c r="N5" s="5">
        <f>Амортизация!O7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проекта'!B11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проекта'!B11-SUM(Амортизация!D7:D7)</f>
        <v/>
      </c>
      <c r="C8" s="5">
        <f>'Смета проекта'!B11-SUM(Амортизация!D7:E7)</f>
        <v/>
      </c>
      <c r="D8" s="5">
        <f>'Смета проекта'!B11-SUM(Амортизация!D7:F7)</f>
        <v/>
      </c>
      <c r="E8" s="5">
        <f>'Смета проекта'!B11-SUM(Амортизация!D7:G7)</f>
        <v/>
      </c>
      <c r="F8" s="5">
        <f>'Смета проекта'!B11-SUM(Амортизация!D7:H7)</f>
        <v/>
      </c>
      <c r="G8" s="5">
        <f>'Смета проекта'!B11-SUM(Амортизация!D7:I7)</f>
        <v/>
      </c>
      <c r="H8" s="5">
        <f>'Смета проекта'!B11-SUM(Амортизация!D7:J7)</f>
        <v/>
      </c>
      <c r="I8" s="5">
        <f>'Смета проекта'!B11-SUM(Амортизация!D7:K7)</f>
        <v/>
      </c>
      <c r="J8" s="5">
        <f>'Смета проекта'!B11-SUM(Амортизация!D7:L7)</f>
        <v/>
      </c>
      <c r="K8" s="5">
        <f>'Смета проекта'!B11-SUM(Амортизация!D7:M7)</f>
        <v/>
      </c>
      <c r="L8" s="5">
        <f>'Смета проекта'!B11-SUM(Амортизация!D7:N7)</f>
        <v/>
      </c>
      <c r="M8" s="5">
        <f>'Смета проекта'!B11-SUM(Амортизация!D7:O7)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2026-09-12T10:21:46Z</dcterms:created>
  <dcterms:modified xmlns:dcterms="http://purl.org/dc/terms/" xmlns:xsi="http://www.w3.org/2001/XMLSchema-instance" xsi:type="dcterms:W3CDTF">2026-09-12T10:21:46Z</dcterms:modified>
</cp:coreProperties>
</file>