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Образование и онлайн-курсы</t>
        </is>
      </c>
    </row>
    <row r="3"/>
    <row r="4">
      <c r="A4" s="2" t="inlineStr">
        <is>
          <t>Наименование проекта</t>
        </is>
      </c>
      <c r="C4" t="inlineStr">
        <is>
          <t>Запуск онлайн-центра подготовки к международным экзаменам</t>
        </is>
      </c>
    </row>
    <row r="5">
      <c r="A5" s="2" t="inlineStr">
        <is>
          <t>Инициатор / заёмщик</t>
        </is>
      </c>
      <c r="C5" t="inlineStr">
        <is>
          <t>ООО «Bilim Yo'li Study Center»</t>
        </is>
      </c>
    </row>
    <row r="6">
      <c r="A6" s="2" t="inlineStr">
        <is>
          <t>Организационно-правовая форма</t>
        </is>
      </c>
      <c r="C6" t="inlineStr">
        <is>
          <t>ООО</t>
        </is>
      </c>
    </row>
    <row r="7">
      <c r="A7" s="2" t="inlineStr">
        <is>
          <t>Регион реализации</t>
        </is>
      </c>
      <c r="C7" t="inlineStr">
        <is>
          <t>г. Ташкент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Онлайн-центр подготовки к международным экзаменам (IELTS/SAT) с собственной образовательной платформой и очной студией.</t>
        </is>
      </c>
    </row>
    <row r="12">
      <c r="A12" s="2" t="inlineStr">
        <is>
          <t>Полная стоимость проекта, сум</t>
        </is>
      </c>
      <c r="C12">
        <f>'Смета проекта'!B12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Разработка образовательной платформы</t>
        </is>
      </c>
      <c r="B4" s="5" t="n">
        <v>120000000</v>
      </c>
      <c r="C4" t="inlineStr">
        <is>
          <t>Основные средства</t>
        </is>
      </c>
      <c r="D4" t="inlineStr">
        <is>
          <t>офис/студия для съёмки уроков + разработка LMS и личного кабинета</t>
        </is>
      </c>
    </row>
    <row r="5">
      <c r="A5" t="inlineStr">
        <is>
          <t>Оборудование / IT-инфраструктура</t>
        </is>
      </c>
      <c r="B5" s="5" t="n">
        <v>90000000</v>
      </c>
      <c r="C5" t="inlineStr">
        <is>
          <t>Основные средства</t>
        </is>
      </c>
      <c r="D5" t="inlineStr">
        <is>
          <t>компьютеры, камеры и свет для студии, интерактивная доска, хостинг видео</t>
        </is>
      </c>
    </row>
    <row r="6">
      <c r="A6" t="inlineStr">
        <is>
          <t>Учебные материалы и лицензии на контент</t>
        </is>
      </c>
      <c r="B6" s="5" t="n">
        <v>60000000</v>
      </c>
      <c r="C6" t="inlineStr">
        <is>
          <t>Оборотные средства</t>
        </is>
      </c>
      <c r="D6" t="inlineStr">
        <is>
          <t>разработка программ подготовки к экзаменам, банк тестов</t>
        </is>
      </c>
    </row>
    <row r="7">
      <c r="A7" t="inlineStr">
        <is>
          <t>Регистрация образовательной деятельности</t>
        </is>
      </c>
      <c r="B7" s="5" t="n">
        <v>10000000</v>
      </c>
      <c r="C7" t="inlineStr">
        <is>
          <t>Оборотные средства</t>
        </is>
      </c>
      <c r="D7" t="inlineStr">
        <is>
          <t>регистрация субъекта, лицензирование, разрешительная документация</t>
        </is>
      </c>
    </row>
    <row r="8">
      <c r="A8" t="inlineStr">
        <is>
          <t>Маркетинг запуска</t>
        </is>
      </c>
      <c r="B8" s="5" t="n">
        <v>70000000</v>
      </c>
      <c r="C8" t="inlineStr">
        <is>
          <t>Оборотные средства</t>
        </is>
      </c>
      <c r="D8" t="inlineStr">
        <is>
          <t>рекламные кампании для набора первых 300 учеников</t>
        </is>
      </c>
    </row>
    <row r="9">
      <c r="A9" t="inlineStr">
        <is>
          <t>Финансирование дебиторской задолженности и запасов на период выхода на плановую мощность</t>
        </is>
      </c>
      <c r="B9" s="5" t="n">
        <v>4.440892098500626e-06</v>
      </c>
      <c r="C9" t="inlineStr">
        <is>
          <t>Оборотные средства</t>
        </is>
      </c>
      <c r="D9" t="inlineStr">
        <is>
          <t>расчётная величина — обеспечивает положительный остаток денежных средств в течение Года 1 при выходе на плановую загрузку (см. лист «Поток наличности»)</t>
        </is>
      </c>
    </row>
    <row r="10">
      <c r="A10" s="2" t="inlineStr">
        <is>
          <t>Итого основные средства (долгосрочные активы)</t>
        </is>
      </c>
      <c r="B10" s="6">
        <f>SUMIF(C4:C9,"Основные средства",B4:B9)</f>
        <v/>
      </c>
    </row>
    <row r="11">
      <c r="A11" s="2" t="inlineStr">
        <is>
          <t>Итого оборотные средства (краткосрочные активы)</t>
        </is>
      </c>
      <c r="B11" s="6">
        <f>SUMIF(C4:C9,"Оборотные средства",B4:B9)</f>
        <v/>
      </c>
    </row>
    <row r="12">
      <c r="A12" s="7" t="inlineStr">
        <is>
          <t>ИТОГО СМЕТА ПРОЕКТА</t>
        </is>
      </c>
      <c r="B12" s="8">
        <f>B10+B11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210000000</v>
      </c>
    </row>
    <row r="5">
      <c r="A5" t="inlineStr">
        <is>
          <t>Срок кредита, мес.</t>
        </is>
      </c>
      <c r="B5" t="n">
        <v>30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3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проекта'!B12+B13-B4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Разработка образовательной платформы</t>
        </is>
      </c>
      <c r="B4" s="5" t="n">
        <v>120000000</v>
      </c>
      <c r="C4" s="11" t="n">
        <v>0.2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Оборудование / IT-инфраструктура</t>
        </is>
      </c>
      <c r="B5" s="5" t="n">
        <v>90000000</v>
      </c>
      <c r="C5" s="11" t="n">
        <v>0.25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s="2" t="inlineStr">
        <is>
          <t>ВСЕГО АМОРТИЗАЦИЯ</t>
        </is>
      </c>
      <c r="D6" s="6">
        <f>SUM(D4:D5)</f>
        <v/>
      </c>
      <c r="E6" s="6">
        <f>SUM(E4:E5)</f>
        <v/>
      </c>
      <c r="F6" s="6">
        <f>SUM(F4:F5)</f>
        <v/>
      </c>
      <c r="G6" s="6">
        <f>SUM(G4:G5)</f>
        <v/>
      </c>
      <c r="H6" s="6">
        <f>SUM(H4:H5)</f>
        <v/>
      </c>
      <c r="I6" s="6">
        <f>SUM(I4:I5)</f>
        <v/>
      </c>
      <c r="J6" s="6">
        <f>SUM(J4:J5)</f>
        <v/>
      </c>
      <c r="K6" s="6">
        <f>SUM(K4:K5)</f>
        <v/>
      </c>
      <c r="L6" s="6">
        <f>SUM(L4:L5)</f>
        <v/>
      </c>
      <c r="M6" s="6">
        <f>SUM(M4:M5)</f>
        <v/>
      </c>
      <c r="N6" s="6">
        <f>SUM(N4:N5)</f>
        <v/>
      </c>
      <c r="O6" s="6">
        <f>SUM(O4:O5)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Оплата курсов / абонементов слушателями</t>
        </is>
      </c>
      <c r="B6" s="11" t="n">
        <v>0.8571428571428571</v>
      </c>
      <c r="C6" s="5" t="n">
        <v>96000000</v>
      </c>
      <c r="D6" t="inlineStr">
        <is>
          <t>300 учеников × ~320 тыс. сум/мес</t>
        </is>
      </c>
    </row>
    <row r="7">
      <c r="A7" t="inlineStr">
        <is>
          <t>Корпоративное обучение</t>
        </is>
      </c>
      <c r="B7" s="11" t="n">
        <v>0.05357142857142857</v>
      </c>
      <c r="C7" s="5" t="n">
        <v>6000000</v>
      </c>
      <c r="D7" t="inlineStr">
        <is>
          <t>партнёрства со школами/центрами на групповое обучение</t>
        </is>
      </c>
    </row>
    <row r="8">
      <c r="A8" t="inlineStr">
        <is>
          <t>Продажа записанных курсов и материалов</t>
        </is>
      </c>
      <c r="B8" s="11" t="n">
        <v>0.03571428571428571</v>
      </c>
      <c r="C8" s="5" t="n">
        <v>4000000</v>
      </c>
      <c r="D8" t="inlineStr">
        <is>
          <t>разовая продажа записанных модулей вне подписки</t>
        </is>
      </c>
    </row>
    <row r="9">
      <c r="A9" t="inlineStr">
        <is>
          <t>Интенсивы и мастер-классы</t>
        </is>
      </c>
      <c r="B9" s="11" t="n">
        <v>0.05357142857142857</v>
      </c>
      <c r="C9" s="5" t="n">
        <v>6000000</v>
      </c>
      <c r="D9" t="inlineStr">
        <is>
          <t>платные интенсивы выходного дня перед экзаменами</t>
        </is>
      </c>
    </row>
    <row r="10">
      <c r="A10" s="2" t="inlineStr">
        <is>
          <t>ИТОГО ВЫРУЧКА (МЕС. 1)</t>
        </is>
      </c>
      <c r="C10" s="6">
        <f>SUM(C6:C9)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s="2" t="inlineStr">
        <is>
          <t>ИТОГО СЫРЬЁ / МАТЕРИАЛЫ</t>
        </is>
      </c>
      <c r="E4" s="6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Аренда / хостинг платформы</t>
        </is>
      </c>
      <c r="B4" t="inlineStr">
        <is>
          <t>мес.</t>
        </is>
      </c>
      <c r="C4" s="5" t="n">
        <v>1</v>
      </c>
      <c r="D4" s="5" t="n">
        <v>7000000</v>
      </c>
      <c r="E4" s="5">
        <f>C4*D4</f>
        <v/>
      </c>
    </row>
    <row r="5">
      <c r="A5" s="2" t="inlineStr">
        <is>
          <t>ВСЕГО КОММУНАЛЬНЫЕ УСЛУГИ</t>
        </is>
      </c>
      <c r="E5" s="6">
        <f>SUM(E4:E4)</f>
        <v/>
      </c>
    </row>
    <row r="7">
      <c r="A7" s="1" t="inlineStr">
        <is>
          <t>ФОНД ОПЛАТЫ ТРУДА ПРИ ПОЛНОЙ МОЩНОСТИ, СУМ/МЕС</t>
        </is>
      </c>
    </row>
    <row r="8">
      <c r="A8" s="4" t="inlineStr">
        <is>
          <t>Подразделение</t>
        </is>
      </c>
      <c r="B8" s="4" t="inlineStr">
        <is>
          <t>Кол-во, чел.</t>
        </is>
      </c>
      <c r="C8" s="4" t="inlineStr">
        <is>
          <t>Оклад, сум/мес</t>
        </is>
      </c>
      <c r="D8" s="4" t="inlineStr">
        <is>
          <t>ФОТ, сум/мес</t>
        </is>
      </c>
      <c r="E8" s="4" t="inlineStr">
        <is>
          <t>Категория</t>
        </is>
      </c>
    </row>
    <row r="9">
      <c r="A9" t="inlineStr">
        <is>
          <t>Преподаватели (part-time)</t>
        </is>
      </c>
      <c r="B9" s="5" t="n">
        <v>9</v>
      </c>
      <c r="C9" s="5" t="n">
        <v>3500000</v>
      </c>
      <c r="D9" s="5">
        <f>B9*C9</f>
        <v/>
      </c>
      <c r="E9" t="inlineStr">
        <is>
          <t>Производственный</t>
        </is>
      </c>
    </row>
    <row r="10">
      <c r="A10" t="inlineStr">
        <is>
          <t>Методист</t>
        </is>
      </c>
      <c r="B10" s="5" t="n">
        <v>1</v>
      </c>
      <c r="C10" s="5" t="n">
        <v>3500000</v>
      </c>
      <c r="D10" s="5">
        <f>B10*C10</f>
        <v/>
      </c>
      <c r="E10" t="inlineStr">
        <is>
          <t>Административный</t>
        </is>
      </c>
    </row>
    <row r="11">
      <c r="A11" s="2" t="inlineStr">
        <is>
          <t>ИТОГО ФОТ производственный</t>
        </is>
      </c>
      <c r="D11" s="6">
        <f>SUMIF(E9:E10,"Производственный",D9:D10)</f>
        <v/>
      </c>
    </row>
    <row r="12">
      <c r="A12" s="2" t="inlineStr">
        <is>
          <t>ИТОГО ФОТ административный</t>
        </is>
      </c>
      <c r="D12" s="6">
        <f>SUMIF(E9:E10,"Административный",D9:D10)</f>
        <v/>
      </c>
    </row>
    <row r="13">
      <c r="A13" s="2" t="inlineStr">
        <is>
          <t>ИТОГО ФОТ</t>
        </is>
      </c>
      <c r="D13" s="6">
        <f>D11+D12</f>
        <v/>
      </c>
    </row>
    <row r="14">
      <c r="A14" t="inlineStr">
        <is>
          <t>Ставка ЕСП (единый социальный платёж), %</t>
        </is>
      </c>
      <c r="D14" s="11" t="n">
        <v>0.12</v>
      </c>
    </row>
    <row r="15">
      <c r="A15" t="inlineStr">
        <is>
          <t>ЕСП на производственный ФОТ</t>
        </is>
      </c>
      <c r="D15" s="5">
        <f>D11*D14</f>
        <v/>
      </c>
    </row>
    <row r="16">
      <c r="A16" t="inlineStr">
        <is>
          <t>ЕСП на административный ФОТ</t>
        </is>
      </c>
      <c r="D16" s="5">
        <f>D12*D14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Сырьё!E4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коммунальные'!E5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коммунальные'!D11+'Труд и коммунальные'!D15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коммунальные'!D12+'Труд и коммунальные'!D16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Амортизация!D6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41000000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t="n">
        <v>25</v>
      </c>
      <c r="B28" s="5">
        <f>F27</f>
        <v/>
      </c>
      <c r="C28" s="5">
        <f>B28*(Финансирование!B6/100)/12</f>
        <v/>
      </c>
      <c r="D28" s="5">
        <f>IF(A28&lt;=Финансирование!B7,0,Финансирование!B4/(Финансирование!B5-Финансирование!B7))</f>
        <v/>
      </c>
      <c r="E28" s="5">
        <f>C28+D28</f>
        <v/>
      </c>
      <c r="F28" s="5">
        <f>B28-D28</f>
        <v/>
      </c>
    </row>
    <row r="29">
      <c r="A29" t="n">
        <v>26</v>
      </c>
      <c r="B29" s="5">
        <f>F28</f>
        <v/>
      </c>
      <c r="C29" s="5">
        <f>B29*(Финансирование!B6/100)/12</f>
        <v/>
      </c>
      <c r="D29" s="5">
        <f>IF(A29&lt;=Финансирование!B7,0,Финансирование!B4/(Финансирование!B5-Финансирование!B7))</f>
        <v/>
      </c>
      <c r="E29" s="5">
        <f>C29+D29</f>
        <v/>
      </c>
      <c r="F29" s="5">
        <f>B29-D29</f>
        <v/>
      </c>
    </row>
    <row r="30">
      <c r="A30" t="n">
        <v>27</v>
      </c>
      <c r="B30" s="5">
        <f>F29</f>
        <v/>
      </c>
      <c r="C30" s="5">
        <f>B30*(Финансирование!B6/100)/12</f>
        <v/>
      </c>
      <c r="D30" s="5">
        <f>IF(A30&lt;=Финансирование!B7,0,Финансирование!B4/(Финансирование!B5-Финансирование!B7))</f>
        <v/>
      </c>
      <c r="E30" s="5">
        <f>C30+D30</f>
        <v/>
      </c>
      <c r="F30" s="5">
        <f>B30-D30</f>
        <v/>
      </c>
    </row>
    <row r="31">
      <c r="A31" t="n">
        <v>28</v>
      </c>
      <c r="B31" s="5">
        <f>F30</f>
        <v/>
      </c>
      <c r="C31" s="5">
        <f>B31*(Финансирование!B6/100)/12</f>
        <v/>
      </c>
      <c r="D31" s="5">
        <f>IF(A31&lt;=Финансирование!B7,0,Финансирование!B4/(Финансирование!B5-Финансирование!B7))</f>
        <v/>
      </c>
      <c r="E31" s="5">
        <f>C31+D31</f>
        <v/>
      </c>
      <c r="F31" s="5">
        <f>B31-D31</f>
        <v/>
      </c>
    </row>
    <row r="32">
      <c r="A32" t="n">
        <v>29</v>
      </c>
      <c r="B32" s="5">
        <f>F31</f>
        <v/>
      </c>
      <c r="C32" s="5">
        <f>B32*(Финансирование!B6/100)/12</f>
        <v/>
      </c>
      <c r="D32" s="5">
        <f>IF(A32&lt;=Финансирование!B7,0,Финансирование!B4/(Финансирование!B5-Финансирование!B7))</f>
        <v/>
      </c>
      <c r="E32" s="5">
        <f>C32+D32</f>
        <v/>
      </c>
      <c r="F32" s="5">
        <f>B32-D32</f>
        <v/>
      </c>
    </row>
    <row r="33">
      <c r="A33" t="n">
        <v>30</v>
      </c>
      <c r="B33" s="5">
        <f>F32</f>
        <v/>
      </c>
      <c r="C33" s="5">
        <f>B33*(Финансирование!B6/100)/12</f>
        <v/>
      </c>
      <c r="D33" s="5">
        <f>IF(A33&lt;=Финансирование!B7,0,Финансирование!B4/(Финансирование!B5-Финансирование!B7))</f>
        <v/>
      </c>
      <c r="E33" s="5">
        <f>C33+D33</f>
        <v/>
      </c>
      <c r="F33" s="5">
        <f>B33-D33</f>
        <v/>
      </c>
    </row>
    <row r="34">
      <c r="A34" s="2" t="inlineStr">
        <is>
          <t>ИТОГО</t>
        </is>
      </c>
      <c r="C34" s="6">
        <f>SUM(C4:C33)</f>
        <v/>
      </c>
      <c r="D34" s="6">
        <f>SUM(D4:D33)</f>
        <v/>
      </c>
      <c r="E34" s="6">
        <f>SUM(E4:E33)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продаж'!C10*'План продаж'!$F$5</f>
        <v/>
      </c>
      <c r="C4" s="5">
        <f>'План продаж'!C10*'План продаж'!$G$5</f>
        <v/>
      </c>
      <c r="D4" s="5">
        <f>'План продаж'!C10*'План продаж'!$H$5</f>
        <v/>
      </c>
      <c r="E4" s="5">
        <f>'План продаж'!C10*'План продаж'!$I$5</f>
        <v/>
      </c>
      <c r="F4" s="5">
        <f>'План продаж'!C10*'План продаж'!$J$5</f>
        <v/>
      </c>
      <c r="G4" s="5">
        <f>'План продаж'!C10*'План продаж'!$K$5</f>
        <v/>
      </c>
      <c r="H4" s="5">
        <f>'План продаж'!C10*'План продаж'!$L$5</f>
        <v/>
      </c>
      <c r="I4" s="5">
        <f>'План продаж'!C10*'План продаж'!$M$5</f>
        <v/>
      </c>
      <c r="J4" s="5">
        <f>'План продаж'!C10*'План продаж'!$N$5</f>
        <v/>
      </c>
      <c r="K4" s="5">
        <f>'План продаж'!C10*'План продаж'!$O$5</f>
        <v/>
      </c>
      <c r="L4" s="5">
        <f>'План продаж'!C10*'План продаж'!$P$5</f>
        <v/>
      </c>
      <c r="M4" s="5">
        <f>'План продаж'!C10*'План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10</v>
      </c>
    </row>
    <row r="4">
      <c r="A4" t="inlineStr">
        <is>
          <t>Оборачиваемость запасов сырья/материалов, дней</t>
        </is>
      </c>
      <c r="B4" t="n">
        <v>0</v>
      </c>
    </row>
    <row r="5">
      <c r="A5" t="inlineStr">
        <is>
          <t>Оборачиваемость запасов готовой продукции, дней</t>
        </is>
      </c>
      <c r="B5" t="n">
        <v>0</v>
      </c>
    </row>
    <row r="6">
      <c r="A6" t="inlineStr">
        <is>
          <t>Запасы прочие (запчасти, малоценка), сум — фиксированная сумма</t>
        </is>
      </c>
      <c r="B6" t="n">
        <v>3000000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Амортизация!D6</f>
        <v/>
      </c>
      <c r="D5" s="5">
        <f>Амортизация!E6</f>
        <v/>
      </c>
      <c r="E5" s="5">
        <f>Амортизация!F6</f>
        <v/>
      </c>
      <c r="F5" s="5">
        <f>Амортизация!G6</f>
        <v/>
      </c>
      <c r="G5" s="5">
        <f>Амортизация!H6</f>
        <v/>
      </c>
      <c r="H5" s="5">
        <f>Амортизация!I6</f>
        <v/>
      </c>
      <c r="I5" s="5">
        <f>Амортизация!J6</f>
        <v/>
      </c>
      <c r="J5" s="5">
        <f>Амортизация!K6</f>
        <v/>
      </c>
      <c r="K5" s="5">
        <f>Амортизация!L6</f>
        <v/>
      </c>
      <c r="L5" s="5">
        <f>Амортизация!M6</f>
        <v/>
      </c>
      <c r="M5" s="5">
        <f>Амортизация!N6</f>
        <v/>
      </c>
      <c r="N5" s="5">
        <f>Амортизация!O6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проекта'!B10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продаж'!C10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проекта'!B10-SUM(Амортизация!D6:D6)</f>
        <v/>
      </c>
      <c r="C8" s="5">
        <f>'Смета проекта'!B10-SUM(Амортизация!D6:E6)</f>
        <v/>
      </c>
      <c r="D8" s="5">
        <f>'Смета проекта'!B10-SUM(Амортизация!D6:F6)</f>
        <v/>
      </c>
      <c r="E8" s="5">
        <f>'Смета проекта'!B10-SUM(Амортизация!D6:G6)</f>
        <v/>
      </c>
      <c r="F8" s="5">
        <f>'Смета проекта'!B10-SUM(Амортизация!D6:H6)</f>
        <v/>
      </c>
      <c r="G8" s="5">
        <f>'Смета проекта'!B10-SUM(Амортизация!D6:I6)</f>
        <v/>
      </c>
      <c r="H8" s="5">
        <f>'Смета проекта'!B10-SUM(Амортизация!D6:J6)</f>
        <v/>
      </c>
      <c r="I8" s="5">
        <f>'Смета проекта'!B10-SUM(Амортизация!D6:K6)</f>
        <v/>
      </c>
      <c r="J8" s="5">
        <f>'Смета проекта'!B10-SUM(Амортизация!D6:L6)</f>
        <v/>
      </c>
      <c r="K8" s="5">
        <f>'Смета проекта'!B10-SUM(Амортизация!D6:M6)</f>
        <v/>
      </c>
      <c r="L8" s="5">
        <f>'Смета проекта'!B10-SUM(Амортизация!D6:N6)</f>
        <v/>
      </c>
      <c r="M8" s="5">
        <f>'Смета проекта'!B10-SUM(Амортизация!D6:O6)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2026-09-12T10:21:46Z</dcterms:created>
  <dcterms:modified xmlns:dcterms="http://purl.org/dc/terms/" xmlns:xsi="http://www.w3.org/2001/XMLSchema-instance" xsi:type="dcterms:W3CDTF">2026-09-12T10:21:46Z</dcterms:modified>
</cp:coreProperties>
</file>